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L2014-02 - Stará radnice ..." sheetId="2" r:id="rId2"/>
    <sheet name="Pokyny pro vyplnění" sheetId="3" r:id="rId3"/>
  </sheets>
  <definedNames>
    <definedName name="_xlnm.Print_Titles" localSheetId="1">'L2014-02 - Stará radnice ...'!$77:$77</definedName>
    <definedName name="_xlnm.Print_Titles" localSheetId="0">'Rekapitulace stavby'!$47:$47</definedName>
    <definedName name="_xlnm.Print_Area" localSheetId="1">'L2014-02 - Stará radnice ...'!$C$4:$P$32,'L2014-02 - Stará radnice ...'!$C$38:$Q$62,'L2014-02 - Stará radnice ...'!$C$68:$R$258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<sst xmlns="http://schemas.openxmlformats.org/spreadsheetml/2006/main" count="2147" uniqueCount="619">
  <si>
    <t>Export VZ</t>
  </si>
  <si>
    <t>List obsahuje:</t>
  </si>
  <si>
    <t>1.0</t>
  </si>
  <si>
    <t>False</t>
  </si>
  <si>
    <t>{2219E0D5-CD7C-41FE-A443-FBEB76F2F948}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</si>
  <si>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</si>
  <si>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</si>
  <si>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</si>
  <si>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</si>
  <si>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</si>
  <si>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</si>
  <si>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</si>
  <si>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</si>
  <si>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</si>
  <si>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</si>
  <si>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L2014-02 - Stará radnice č.p. 144 - Výměna oken</t>
  </si>
  <si>
    <t>0,1</t>
  </si>
  <si>
    <t>1</t>
  </si>
  <si>
    <t>Místo:</t>
  </si>
  <si>
    <t>Město Jablunkov</t>
  </si>
  <si>
    <t>Datum:</t>
  </si>
  <si>
    <t>07.01.2014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</si>
  <si>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</si>
  <si>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</si>
  <si>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</si>
  <si>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</si>
  <si>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</si>
  <si>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</si>
  <si>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</si>
  <si>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</si>
  <si>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</si>
  <si>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</si>
  <si>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</si>
  <si>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</si>
  <si>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</si>
  <si>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</si>
  <si>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</si>
  <si>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</si>
  <si>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</si>
  <si>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</si>
  <si>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</si>
  <si>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</si>
  <si>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</si>
  <si>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</si>
  <si>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</si>
  <si>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</si>
  <si>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</si>
  <si>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</si>
  <si>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</si>
  <si>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</si>
  <si>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</si>
  <si>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</si>
  <si>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</si>
  <si>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</si>
  <si>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</si>
  <si>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</si>
  <si>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</si>
  <si>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</si>
  <si>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</si>
  <si>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</si>
  <si>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</si>
  <si>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</si>
  <si>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</si>
  <si>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</si>
  <si>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</si>
  <si>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</si>
  <si>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</si>
  <si>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</si>
  <si>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</si>
  <si>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L2014-02</t>
  </si>
  <si>
    <t>Stará radnice č.p. 144 - Výměna oken</t>
  </si>
  <si>
    <t>STA</t>
  </si>
  <si>
    <t>###NOINSERT###</t>
  </si>
  <si>
    <t>Zpět na list:</t>
  </si>
  <si>
    <t>ostěnívnitřní</t>
  </si>
  <si>
    <t>Plocha ostění vnitřní</t>
  </si>
  <si>
    <t>m2</t>
  </si>
  <si>
    <t>40,136</t>
  </si>
  <si>
    <t>2</t>
  </si>
  <si>
    <t>Lemováníoken</t>
  </si>
  <si>
    <t>Lemování oken, apod</t>
  </si>
  <si>
    <t>108,958</t>
  </si>
  <si>
    <t>KRYCÍ LIST SOUPISU</t>
  </si>
  <si>
    <t>Plochaoken</t>
  </si>
  <si>
    <t>Plocha oken</t>
  </si>
  <si>
    <t>80,378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</si>
  <si>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</si>
  <si>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</si>
  <si>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</si>
  <si>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</si>
  <si>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</si>
  <si>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</si>
  <si>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</si>
  <si>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</si>
  <si>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</si>
  <si>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</si>
  <si>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</si>
  <si>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</si>
  <si>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</si>
  <si>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</si>
  <si>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</si>
  <si>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</si>
  <si>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</si>
  <si>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</si>
  <si>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</si>
  <si>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</si>
  <si>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</si>
  <si>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</si>
  <si>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</si>
  <si>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</si>
  <si>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</si>
  <si>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</si>
  <si>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</si>
  <si>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</si>
  <si>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</si>
  <si>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</si>
  <si>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</si>
  <si>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</si>
  <si>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</si>
  <si>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</si>
  <si>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33</t>
  </si>
  <si>
    <t>K</t>
  </si>
  <si>
    <t>612325402</t>
  </si>
  <si>
    <t>Oprava vnitřní vápenocementové hrubé omítky stěn v rozsahu plochy do 30%</t>
  </si>
  <si>
    <t>CS ÚRS 2013 01</t>
  </si>
  <si>
    <t>4</t>
  </si>
  <si>
    <t>363123650</t>
  </si>
  <si>
    <t>Oprava vápenocementové nebo vápenné omítky vnitřních ploch hrubé, tloušťky do 20 mm stěn, v rozsahu opravované plochy přes 10 do 30%</t>
  </si>
  <si>
    <t>PP</t>
  </si>
  <si>
    <t>((2+2,131*2+2,6)*4+(2,1+2,85)*2+(0,72+1,05*2+1,6)*2+4+2,625*2+5,5)*0,35</t>
  </si>
  <si>
    <t>VV</t>
  </si>
  <si>
    <t>((1,2+2)*4+(1,2+1,3)*3+(0,9+1,32)*2+(1,53+1,35)*2+(0,81+1,34)*2+(1,25+1,36)*2)*0,4</t>
  </si>
  <si>
    <t>Součet</t>
  </si>
  <si>
    <t>34</t>
  </si>
  <si>
    <t>612325412</t>
  </si>
  <si>
    <t>Oprava vnitřní vápenocementové hladké omítky stěn v rozsahu plochy do 30%</t>
  </si>
  <si>
    <t>-1325295180</t>
  </si>
  <si>
    <t>Oprava vápenocementové nebo vápenné omítky vnitřních ploch hladké, tloušťky do 20 mm stěn, v rozsahu opravované plochy přes 10 do 30%</t>
  </si>
  <si>
    <t>35</t>
  </si>
  <si>
    <t>619995001</t>
  </si>
  <si>
    <t>Začištění omítek kolem oken, dveří, podlah nebo obkladů</t>
  </si>
  <si>
    <t>m</t>
  </si>
  <si>
    <t>2110777605</t>
  </si>
  <si>
    <t>Začištění omítek (s dodáním hmot) kolem oken, dveří, podlah, obkladů apod.</t>
  </si>
  <si>
    <t>((1,2+2)*4+(1,2+1,3)*3+(0,9+1,32)*2+(1,53+1,35)*2+(0,81+1,34)*2+(1,25+1,36)*2)</t>
  </si>
  <si>
    <t>((2+2,131*2+2,6)*4+(2,1+2,85)*2+(0,72+1,05*2+1,6)*2+4+2,625*2+5,5)</t>
  </si>
  <si>
    <t>36</t>
  </si>
  <si>
    <t>622325202</t>
  </si>
  <si>
    <t>Oprava vápenocementové štukové omítky vnějších stěn v rozsahu do 30%</t>
  </si>
  <si>
    <t>-1486133889</t>
  </si>
  <si>
    <t>Oprava vápenocementové omítky vnějších ploch štukové stěn přes 10 do 30%</t>
  </si>
  <si>
    <t>((2+2,131*2+2,6)*4+(2,1+2,85*4)*2+(0,72+1,05*2+1,6)*2+4*2+4,2*10*+5,5)*0,4</t>
  </si>
  <si>
    <t>38</t>
  </si>
  <si>
    <t>629991001</t>
  </si>
  <si>
    <t>Zakrytí podélných ploch fólií volně položenou</t>
  </si>
  <si>
    <t>-1487845893</t>
  </si>
  <si>
    <t>Zakrytí vnějších ploch před znečištěním včetně pozdějšího odkrytí ploch podélných rovných (např. chodníků) fólií položenou volně</t>
  </si>
  <si>
    <t>(36+21)*1,1*2"odhad</t>
  </si>
  <si>
    <t>37</t>
  </si>
  <si>
    <t>629991011</t>
  </si>
  <si>
    <t>Zakrytí výplní otvorů a svislých ploch fólií přilepenou lepící páskou</t>
  </si>
  <si>
    <t>1375531678</t>
  </si>
  <si>
    <t>Zakrytí vnějších ploch před znečištěním včetně pozdějšího odkrytí výplní otvorů a svislých ploch fólií přilepenou lepící páskou</t>
  </si>
  <si>
    <t>2*2,83*4+2,1*2,85+0,72*1,35*2+4*4,2+1,2*2*4+1,2*1,3*3+1,2*1,5+0,9*1,32*2+1,53*1,35*3+0,81*1,34*3+1,25*1,36*3"viz. výkres č. D.07</t>
  </si>
  <si>
    <t>28</t>
  </si>
  <si>
    <t>941111121</t>
  </si>
  <si>
    <t>Montáž lešení řadového trubkového lehkého s podlahami zatížení do 200 kg/m2 š do 1,2 m v do 10 m</t>
  </si>
  <si>
    <t>-2127762058</t>
  </si>
  <si>
    <t>Montáž lešení řadového trubkového lehkého pracovního s podlahami s provozním zatížením tř. 3 do 200 kg/m2 šířky tř. W09 přes 0,9 do 1,2 m, výšky do 10 m</t>
  </si>
  <si>
    <t>10*7,5+12*4+12*7,3</t>
  </si>
  <si>
    <t>29</t>
  </si>
  <si>
    <t>941111221</t>
  </si>
  <si>
    <t>Příplatek k lešení řadovému trubkovému lehkému s podlahami š 1,2 m v 10 m za první a ZKD den použití</t>
  </si>
  <si>
    <t>-1540212766</t>
  </si>
  <si>
    <t>Montáž lešení řadového trubkového lehkého pracovního s podlahami s provozním zatížením tř. 3 do 200 kg/m2 Příplatek za první a každý další den použití lešení k ceně -1121</t>
  </si>
  <si>
    <t>210,6*14</t>
  </si>
  <si>
    <t>30</t>
  </si>
  <si>
    <t>941111821</t>
  </si>
  <si>
    <t>Demontáž lešení řadového trubkového lehkého s podlahami zatížení do 200 kg/m2 š do 1,2 m v do 10 m</t>
  </si>
  <si>
    <t>2002513129</t>
  </si>
  <si>
    <t>Demontáž lešení řadového trubkového lehkého pracovního s podlahami s provozním zatížením tř. 3 do 200 kg/m2 šířky tř. W09 přes 0,9 do 1,2 m, výšky do 10 m</t>
  </si>
  <si>
    <t>31</t>
  </si>
  <si>
    <t>943211111</t>
  </si>
  <si>
    <t>Montáž lešení prostorového rámového lehkého s podlahami zatížení do 200 kg/m2 v do 10 m</t>
  </si>
  <si>
    <t>m3</t>
  </si>
  <si>
    <t>1154415970</t>
  </si>
  <si>
    <t>Montáž lešení prostorového rámového lehkého pracovního s podlahami s provozním zatížením tř. 3 do 200 kg/m2, výšky do 10 m</t>
  </si>
  <si>
    <t>5,7*6,3*1,2</t>
  </si>
  <si>
    <t>32</t>
  </si>
  <si>
    <t>943211811</t>
  </si>
  <si>
    <t>Demontáž lešení prostorového rámového lehkého s podlahami zatížení do 200 kg/m2 v do 10 m</t>
  </si>
  <si>
    <t>1858718993</t>
  </si>
  <si>
    <t>Demontáž lešení prostorového rámového lehkého pracovního s podlahami s provozním zatížením tř. 3 do 200 kg/m2, výšky do 10 m</t>
  </si>
  <si>
    <t>50</t>
  </si>
  <si>
    <t>968062376</t>
  </si>
  <si>
    <t>Vybourání dřevěných rámů oken zdvojených včetně křídel pl do 4 m2</t>
  </si>
  <si>
    <t>-287472381</t>
  </si>
  <si>
    <t>Vybourání dřevěných rámů oken s křídly, dveřních zárubní, vrat, stěn, ostění nebo obkladů rámů oken s křídly zdvojených, plochy do 4 m2</t>
  </si>
  <si>
    <t>2*2,83*4+2,1*2,85+1,2*2*4+1,2*1,3*3+0,9*1,32*2+1,53*1,35*3+0,81*1,34*3+1,25*1,36*3"viz. výkres č. D.07</t>
  </si>
  <si>
    <t>66</t>
  </si>
  <si>
    <t>985111111</t>
  </si>
  <si>
    <t>Otlučení omítek stěn</t>
  </si>
  <si>
    <t>-1105223310</t>
  </si>
  <si>
    <t>Otlučení nebo odsekání vrstev omítek stěn</t>
  </si>
  <si>
    <t>(40,136+140,123)*0,25"cca 25% z celkové plochy ostění</t>
  </si>
  <si>
    <t>52</t>
  </si>
  <si>
    <t>985312113</t>
  </si>
  <si>
    <t>Stěrka k vyrovnání betonových ploch stěn (parapetů) tl 4 mm PCI Polycret 5</t>
  </si>
  <si>
    <t>1683352287</t>
  </si>
  <si>
    <t>Stěrka k vyrovnání betonových ploch stěn tl 4 mm</t>
  </si>
  <si>
    <t>(2*4+2,1+0,72*2+4+1,2*8+0,9*2+1,53*3+0,81*3+1,25*3)*0,5</t>
  </si>
  <si>
    <t>53</t>
  </si>
  <si>
    <t>997013213</t>
  </si>
  <si>
    <t>Vnitrostaveništní doprava suti a vybouraných hmot pro budovy v do 12 m ručně</t>
  </si>
  <si>
    <t>t</t>
  </si>
  <si>
    <t>3</t>
  </si>
  <si>
    <t>201573759</t>
  </si>
  <si>
    <t>54</t>
  </si>
  <si>
    <t>997013219</t>
  </si>
  <si>
    <t>Příplatek k vnitrostaveništní dopravě suti a vybouraných hmot za zvětšenou dopravu suti ZKD 10 m</t>
  </si>
  <si>
    <t>-377095835</t>
  </si>
  <si>
    <t>5,175*10</t>
  </si>
  <si>
    <t>55</t>
  </si>
  <si>
    <t>997013501</t>
  </si>
  <si>
    <t>Odvoz suti na skládku a vybouraných hmot nebo meziskládku do 1 km se složením</t>
  </si>
  <si>
    <t>197748433</t>
  </si>
  <si>
    <t>56</t>
  </si>
  <si>
    <t>997013509</t>
  </si>
  <si>
    <t>Příplatek k odvozu suti a vybouraných hmot na skládku ZKD 1 km přes 1 km</t>
  </si>
  <si>
    <t>-1458447402</t>
  </si>
  <si>
    <t>5,175*20</t>
  </si>
  <si>
    <t>57</t>
  </si>
  <si>
    <t>997013801</t>
  </si>
  <si>
    <t>Poplatek za uložení stavebního betonového odpadu na skládce (skládkovné)</t>
  </si>
  <si>
    <t>-1528619577</t>
  </si>
  <si>
    <t>58</t>
  </si>
  <si>
    <t>998011002</t>
  </si>
  <si>
    <t>Přesun hmot pro budovy zděné v do 12 m</t>
  </si>
  <si>
    <t>-165834984</t>
  </si>
  <si>
    <t>49</t>
  </si>
  <si>
    <t>764711115</t>
  </si>
  <si>
    <t>Oplechování parapetu Lindab rš 330 mm</t>
  </si>
  <si>
    <t>16</t>
  </si>
  <si>
    <t>1880554968</t>
  </si>
  <si>
    <t>Oplechování parapetu z plechů kovových s upraveným povrchem systém LINDAB rš 330 mm</t>
  </si>
  <si>
    <t>0,72*2*1,2"viz. výkres D.07</t>
  </si>
  <si>
    <t>48</t>
  </si>
  <si>
    <t>764711117</t>
  </si>
  <si>
    <t>Oplechování parapetu Lindab rš 500 mm</t>
  </si>
  <si>
    <t>-1148364291</t>
  </si>
  <si>
    <t>Oplechování parapetu z plechů kovových s upraveným povrchem systém LINDAB rš 500 mm</t>
  </si>
  <si>
    <t>(2*4+2,1+4+1,2*7+0,9*2+1,53*3+0,81*3+1,25*3)*1,1"viz. výkres č. D.07</t>
  </si>
  <si>
    <t>59</t>
  </si>
  <si>
    <t>998764102</t>
  </si>
  <si>
    <t>Přesun hmot tonážní pro konstrukce klempířské v objektech v do 12 m</t>
  </si>
  <si>
    <t>-1186829479</t>
  </si>
  <si>
    <t>76600VD01</t>
  </si>
  <si>
    <t>Oprava okna kulturní památky (replika) D+M T12 dle specifikace</t>
  </si>
  <si>
    <t>kus</t>
  </si>
  <si>
    <t>1024698764</t>
  </si>
  <si>
    <t>1" viz. D.07</t>
  </si>
  <si>
    <t>76600VD02</t>
  </si>
  <si>
    <t>Oprava okna kulturní památky (replika) D+M T13 dle specifikace</t>
  </si>
  <si>
    <t>94016850</t>
  </si>
  <si>
    <t>76600VD03</t>
  </si>
  <si>
    <t>Oprava okna kulturní památky (replika) D+M T14 dle specifikace</t>
  </si>
  <si>
    <t>1091153732</t>
  </si>
  <si>
    <t>5</t>
  </si>
  <si>
    <t>76600VD04</t>
  </si>
  <si>
    <t>Oprava okna kulturní památky (replika) D+M T15 dle specifikace</t>
  </si>
  <si>
    <t>2059727682</t>
  </si>
  <si>
    <t>6</t>
  </si>
  <si>
    <t>76600VD05</t>
  </si>
  <si>
    <t>Oprava okna kulturní památky (replika) D+M T16 dle specifikace</t>
  </si>
  <si>
    <t>1231165694</t>
  </si>
  <si>
    <t>7</t>
  </si>
  <si>
    <t>76600VD06</t>
  </si>
  <si>
    <t>Oprava okna kulturní památky (replika) D+M T25 dle specifikace</t>
  </si>
  <si>
    <t>1446341922</t>
  </si>
  <si>
    <t>8</t>
  </si>
  <si>
    <t>76600VD07</t>
  </si>
  <si>
    <t>Oprava okna kulturní památky (replika) D+M T27 dle specifikace</t>
  </si>
  <si>
    <t>1420948162</t>
  </si>
  <si>
    <t>9</t>
  </si>
  <si>
    <t>76600VD08</t>
  </si>
  <si>
    <t>Oprava okna kulturní památky (replika) D+M T38 dle specifikace</t>
  </si>
  <si>
    <t>-107184964</t>
  </si>
  <si>
    <t>76600VD09</t>
  </si>
  <si>
    <t>Oprava okna kulturní památky (replika) D+M T48 dle specifikace</t>
  </si>
  <si>
    <t>714532322</t>
  </si>
  <si>
    <t>4" viz. D.07</t>
  </si>
  <si>
    <t>11</t>
  </si>
  <si>
    <t>76600VD10</t>
  </si>
  <si>
    <t>Oprava okna kulturní památky (replika) D+M T49 dle specifikace</t>
  </si>
  <si>
    <t>-2089615642</t>
  </si>
  <si>
    <t>3" viz. D.07</t>
  </si>
  <si>
    <t>12</t>
  </si>
  <si>
    <t>76600VD11</t>
  </si>
  <si>
    <t>Oprava okna kulturní památky (replika) D+M T50 dle specifikace</t>
  </si>
  <si>
    <t>-180570564</t>
  </si>
  <si>
    <t>13</t>
  </si>
  <si>
    <t>76600VD12</t>
  </si>
  <si>
    <t>Oprava okna kulturní památky (replika) D+M T51 dle specifikace</t>
  </si>
  <si>
    <t>126310014</t>
  </si>
  <si>
    <t>2" viz. D.07</t>
  </si>
  <si>
    <t>14</t>
  </si>
  <si>
    <t>76600VD13</t>
  </si>
  <si>
    <t>Oprava okna kulturní památky (replika) D+M T52 dle specifikace</t>
  </si>
  <si>
    <t>58603894</t>
  </si>
  <si>
    <t>76600VD14</t>
  </si>
  <si>
    <t>Oprava okna kulturní památky (replika) D+M T53 dle specifikace</t>
  </si>
  <si>
    <t>2097129943</t>
  </si>
  <si>
    <t>76600VD15</t>
  </si>
  <si>
    <t>Oprava okna kulturní památky (replika) D+M T54 dle specifikace</t>
  </si>
  <si>
    <t>-452130957</t>
  </si>
  <si>
    <t>46</t>
  </si>
  <si>
    <t>998766102</t>
  </si>
  <si>
    <t>Přesun hmot tonážní pro konstrukce truhlářské v objektech v do 12 m</t>
  </si>
  <si>
    <t>-2060949186</t>
  </si>
  <si>
    <t>Přesun hmot pro konstrukce truhlářské stanovený z hmotnosti přesunovaného materiálu vodorovná dopravní vzdálenost do 50 m v objektech výšky přes 6 do 12 m</t>
  </si>
  <si>
    <t>18</t>
  </si>
  <si>
    <t>767662110R01</t>
  </si>
  <si>
    <t>Montáž mříží pevných šroubovaných do zdiva na chemické kotvy</t>
  </si>
  <si>
    <t>683433487</t>
  </si>
  <si>
    <t>Montáž mříží pevných, připevněných šroubováním</t>
  </si>
  <si>
    <t>19"viz. výkres č. D.08</t>
  </si>
  <si>
    <t>19</t>
  </si>
  <si>
    <t>M</t>
  </si>
  <si>
    <t>76700VD01</t>
  </si>
  <si>
    <t>Oprava stávající mříže Z01 dle specifikace</t>
  </si>
  <si>
    <t>-1098832089</t>
  </si>
  <si>
    <t>2"viz. výkres D.08</t>
  </si>
  <si>
    <t>20</t>
  </si>
  <si>
    <t>76700VD02</t>
  </si>
  <si>
    <t>Oprava stávající mříže Z02 dle specifikace</t>
  </si>
  <si>
    <t>-1260816641</t>
  </si>
  <si>
    <t>1"viz. výkres D.08</t>
  </si>
  <si>
    <t>76700VD03</t>
  </si>
  <si>
    <t>Oprava stávající mříže Z03 dle specifikace</t>
  </si>
  <si>
    <t>-1112416190</t>
  </si>
  <si>
    <t>22</t>
  </si>
  <si>
    <t>76700VD04</t>
  </si>
  <si>
    <t>Dodávka okenní mříže Z05 dle specifikace</t>
  </si>
  <si>
    <t>1675201991</t>
  </si>
  <si>
    <t>4"viz. výkres D.08</t>
  </si>
  <si>
    <t>23</t>
  </si>
  <si>
    <t>76700VD05</t>
  </si>
  <si>
    <t>Dodávka okenní mříže Z06 dle specifikace</t>
  </si>
  <si>
    <t>-281657097</t>
  </si>
  <si>
    <t>3"viz. výkres D.08</t>
  </si>
  <si>
    <t>24</t>
  </si>
  <si>
    <t>76700VD06</t>
  </si>
  <si>
    <t>Dodávka okenní mříže Z07 dle specifikace</t>
  </si>
  <si>
    <t>704855283</t>
  </si>
  <si>
    <t>25</t>
  </si>
  <si>
    <t>76700VD07</t>
  </si>
  <si>
    <t>Dodávka okenní mříže Z08 dle specifikace</t>
  </si>
  <si>
    <t>-1837269921</t>
  </si>
  <si>
    <t>26</t>
  </si>
  <si>
    <t>76700VD08</t>
  </si>
  <si>
    <t>Dodávka okenní mříže Z09 dle specifikace</t>
  </si>
  <si>
    <t>1234104228</t>
  </si>
  <si>
    <t>27</t>
  </si>
  <si>
    <t>76700VD09</t>
  </si>
  <si>
    <t>Dodávka okenní mříže Z10 dle specifikace</t>
  </si>
  <si>
    <t>1363061906</t>
  </si>
  <si>
    <t>17</t>
  </si>
  <si>
    <t>767996701</t>
  </si>
  <si>
    <t>Demontáž atypických zámečnických konstrukcí řezáním hmotnosti jednotlivých dílů do 50 kg</t>
  </si>
  <si>
    <t>kg</t>
  </si>
  <si>
    <t>903802011</t>
  </si>
  <si>
    <t>Demontáž ostatních zámečnických konstrukcí o hmotnosti jednotlivých dílů řezáním do 50 kg</t>
  </si>
  <si>
    <t>11*26,3"odhad tonáže stávajících mříží</t>
  </si>
  <si>
    <t>47</t>
  </si>
  <si>
    <t>998767101</t>
  </si>
  <si>
    <t>Přesun hmot tonážní pro zámečnické konstrukce v objektech v do 6 m</t>
  </si>
  <si>
    <t>1704510837</t>
  </si>
  <si>
    <t>Přesun hmot pro zámečnické konstrukce stanovený z hmotnosti přesunovaného materiálu vodorovná dopravní vzdálenost do 50 m v objektech výšky do 6 m</t>
  </si>
  <si>
    <t>64</t>
  </si>
  <si>
    <t>783121138</t>
  </si>
  <si>
    <t>Nátěry syntetické OK střední "B" barva dražší lesklý povrch 3x antikorozní, 1x základní, 2x email</t>
  </si>
  <si>
    <t>1905305133</t>
  </si>
  <si>
    <t>Nátěry ocelových konstrukcí syntetické na vzduchu schnoucí dražšími barvami (např. Düfa, …) konstrukcí středních "B" lesklý povrch 3x antikorozní, 1x základní 2x email</t>
  </si>
  <si>
    <t>1,2*1,5*1,1"viz. T50</t>
  </si>
  <si>
    <t>0,9*1,35*2+1,53*1,35*3+0,81*1,35*4+1,2*2*4+1,2*1,3*3+1,2*1,36*3+1,06*0,87"viz. výkres č. D.08</t>
  </si>
  <si>
    <t>63</t>
  </si>
  <si>
    <t>783814120</t>
  </si>
  <si>
    <t>Nátěry olejové betonových povrchů dvojnásobné a 1x email</t>
  </si>
  <si>
    <t>-1031564991</t>
  </si>
  <si>
    <t>Nátěry omítek a betonových povrchů olejové betonových povrchů dvojnásobné a 1x email</t>
  </si>
  <si>
    <t>(1,2+0,3*2)*0,6"viz. D.07</t>
  </si>
  <si>
    <t>65</t>
  </si>
  <si>
    <t>783821122</t>
  </si>
  <si>
    <t>Nátěry syntetické omítek a betonových povrchů barva dražší matný povrch 1x základní a 2x email</t>
  </si>
  <si>
    <t>-453874864</t>
  </si>
  <si>
    <t>((1,2+2)*4+(1,2+1,3)*3+(0,9+1,32)*2+(1,53+1,35)*2+(0,81+1,34)*2+(1,25+1,36)*2)*0,5</t>
  </si>
  <si>
    <t>39</t>
  </si>
  <si>
    <t>784121003</t>
  </si>
  <si>
    <t>Oškrabání malby v mísnostech výšky do 5,00 m</t>
  </si>
  <si>
    <t>1276693401</t>
  </si>
  <si>
    <t>Oškrabání malby v místnostech výšky přes 3,80 do 5,00 m</t>
  </si>
  <si>
    <t>40</t>
  </si>
  <si>
    <t>784171003</t>
  </si>
  <si>
    <t>Olepování vnitřních ploch páskou v místnostech výšky do 5,00 m</t>
  </si>
  <si>
    <t>-372932179</t>
  </si>
  <si>
    <t>Olepování vnitřních ploch (materiál ve specifikaci) včetně pozdějšího odlepení páskou nebo fólií v místnostech výšky přes 3,80 do 5,00 m</t>
  </si>
  <si>
    <t>41</t>
  </si>
  <si>
    <t>581248350</t>
  </si>
  <si>
    <t>páska pro malířské potřeby do 60° C, PG 4010-30, 30mm x 50 m</t>
  </si>
  <si>
    <t>2052389305</t>
  </si>
  <si>
    <t>zeminy jílovinové - hlinky a nátěry malířské nátěry upravené tekuté PRIMALEX (systém) barvy malířské vnitřní pásky a fólie - malířské potřeby páska do 60° C PG 4010-30    30mm x 50 m</t>
  </si>
  <si>
    <t>217,916*1,05 'Přepočtené koeficientem množství</t>
  </si>
  <si>
    <t>42</t>
  </si>
  <si>
    <t>784171101</t>
  </si>
  <si>
    <t>Zakrytí vnitřních podlah včetně pozdějšího odkrytí</t>
  </si>
  <si>
    <t>-838613262</t>
  </si>
  <si>
    <t>Zakrytí nemalovaných ploch (materiál ve specifikaci) včetně pozdějšího odkrytí podlah</t>
  </si>
  <si>
    <t>43</t>
  </si>
  <si>
    <t>581248420</t>
  </si>
  <si>
    <t>fólie pro malířské potřeby zakrývací, PG 4020-20, 7µ,  4 x 5 m</t>
  </si>
  <si>
    <t>435543147</t>
  </si>
  <si>
    <t>zeminy jílovinové - hlinky a nátěry malířské nátěry upravené tekuté PRIMALEX (systém) barvy malířské vnitřní pásky a fólie - malířské potřeby fólie zakrývací PG 4020-20   7µ    4 x 5 m</t>
  </si>
  <si>
    <t>125,4*1,05 'Přepočtené koeficientem množství</t>
  </si>
  <si>
    <t>62</t>
  </si>
  <si>
    <t>784181113</t>
  </si>
  <si>
    <t>Základní silikátová jednonásobná penetrace podkladu v místnostech výšky do 5,00m</t>
  </si>
  <si>
    <t>-2089335192</t>
  </si>
  <si>
    <t>Penetrace podkladu jednonásobná základní silikátová v místnostech výšky přes 3,80 do 5,00 m</t>
  </si>
  <si>
    <t>60</t>
  </si>
  <si>
    <t>784191003</t>
  </si>
  <si>
    <t>Čištění vnitřních ploch oken dvojitých nebo zdvojených po provedení malířských prací</t>
  </si>
  <si>
    <t>-859926078</t>
  </si>
  <si>
    <t>44</t>
  </si>
  <si>
    <t>784211103</t>
  </si>
  <si>
    <t>Dvojnásobné bílé malby ze směsí za mokra výborně otěruvzdorných v místnostech výšky do 5,00 m</t>
  </si>
  <si>
    <t>1403775915</t>
  </si>
  <si>
    <t>Malby z malířských směsí otěruvzdorných za mokra dvojnásobné, bílé za mokra otěruvzdorné výborně v místnostech výšky přes 3,80 do 5,00 m</t>
  </si>
  <si>
    <t>ostěnívnitřní*1,1"navýšení 10%</t>
  </si>
  <si>
    <t>45</t>
  </si>
  <si>
    <t>784211141</t>
  </si>
  <si>
    <t>Příplatek k cenám 2x maleb ze směsí za mokra za provádění plochy do 5m2</t>
  </si>
  <si>
    <t>-817160446</t>
  </si>
  <si>
    <t>Malby z malířských směsí otěruvzdorných za mokra Příplatek k cenám dvojnásobných maleb za zvýšenou pracnost při provádění malého rozsahu plochy do 5 m2</t>
  </si>
  <si>
    <t>67</t>
  </si>
  <si>
    <t>034203000</t>
  </si>
  <si>
    <t>Oplocení staveniště (zřízení+odstranění)</t>
  </si>
  <si>
    <t>Kč</t>
  </si>
  <si>
    <t>131072</t>
  </si>
  <si>
    <t>1286863527</t>
  </si>
  <si>
    <t>Zařízení staveniště zabezpečení staveniště oplocení staveniště V=1,8 m</t>
  </si>
  <si>
    <t>61</t>
  </si>
  <si>
    <t>065002000</t>
  </si>
  <si>
    <t>Mimostaveništní doprava materiálů</t>
  </si>
  <si>
    <t>-2099289298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</si>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</sst>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 applyProtection="1">
      <alignment horizontal="center" vertical="center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9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CC1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89C7.tmp" descr="C:\KROSplusData\System\Temp\radB89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CC18.tmp" descr="C:\KROSplusData\System\Temp\radDCC1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454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455</v>
      </c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80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9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50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53" t="s">
        <v>15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1"/>
      <c r="AQ6" s="12"/>
      <c r="BE6" s="146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46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46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46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46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146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46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146"/>
      <c r="BS13" s="6" t="s">
        <v>16</v>
      </c>
    </row>
    <row r="14" spans="2:71" s="2" customFormat="1" ht="15.75" customHeight="1">
      <c r="B14" s="10"/>
      <c r="C14" s="11"/>
      <c r="D14" s="11"/>
      <c r="E14" s="154" t="s">
        <v>29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146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46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46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146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46"/>
      <c r="BS18" s="6" t="s">
        <v>6</v>
      </c>
    </row>
    <row r="19" spans="2:71" s="2" customFormat="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46"/>
      <c r="BS19" s="6" t="s">
        <v>16</v>
      </c>
    </row>
    <row r="20" spans="2:71" s="2" customFormat="1" ht="15.75" customHeight="1">
      <c r="B20" s="10"/>
      <c r="C20" s="11"/>
      <c r="D20" s="11"/>
      <c r="E20" s="155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1"/>
      <c r="AP20" s="11"/>
      <c r="AQ20" s="12"/>
      <c r="BE20" s="146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46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46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56">
        <f>ROUNDUP($AG$49,2)</f>
        <v>0</v>
      </c>
      <c r="AL23" s="157"/>
      <c r="AM23" s="157"/>
      <c r="AN23" s="157"/>
      <c r="AO23" s="157"/>
      <c r="AP23" s="22"/>
      <c r="AQ23" s="25"/>
      <c r="BE23" s="151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51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158">
        <v>0.21</v>
      </c>
      <c r="M25" s="159"/>
      <c r="N25" s="159"/>
      <c r="O25" s="159"/>
      <c r="P25" s="27"/>
      <c r="Q25" s="27"/>
      <c r="R25" s="27"/>
      <c r="S25" s="27"/>
      <c r="T25" s="29" t="s">
        <v>37</v>
      </c>
      <c r="U25" s="27"/>
      <c r="V25" s="27"/>
      <c r="W25" s="160">
        <f>ROUNDUP($AZ$49,2)</f>
        <v>0</v>
      </c>
      <c r="X25" s="159"/>
      <c r="Y25" s="159"/>
      <c r="Z25" s="159"/>
      <c r="AA25" s="159"/>
      <c r="AB25" s="159"/>
      <c r="AC25" s="159"/>
      <c r="AD25" s="159"/>
      <c r="AE25" s="159"/>
      <c r="AF25" s="27"/>
      <c r="AG25" s="27"/>
      <c r="AH25" s="27"/>
      <c r="AI25" s="27"/>
      <c r="AJ25" s="27"/>
      <c r="AK25" s="160">
        <f>ROUNDUP($AV$49,1)</f>
        <v>0</v>
      </c>
      <c r="AL25" s="159"/>
      <c r="AM25" s="159"/>
      <c r="AN25" s="159"/>
      <c r="AO25" s="159"/>
      <c r="AP25" s="27"/>
      <c r="AQ25" s="30"/>
      <c r="BE25" s="152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158">
        <v>0.15</v>
      </c>
      <c r="M26" s="159"/>
      <c r="N26" s="159"/>
      <c r="O26" s="159"/>
      <c r="P26" s="27"/>
      <c r="Q26" s="27"/>
      <c r="R26" s="27"/>
      <c r="S26" s="27"/>
      <c r="T26" s="29" t="s">
        <v>37</v>
      </c>
      <c r="U26" s="27"/>
      <c r="V26" s="27"/>
      <c r="W26" s="160">
        <f>ROUNDUP($BA$49,2)</f>
        <v>0</v>
      </c>
      <c r="X26" s="159"/>
      <c r="Y26" s="159"/>
      <c r="Z26" s="159"/>
      <c r="AA26" s="159"/>
      <c r="AB26" s="159"/>
      <c r="AC26" s="159"/>
      <c r="AD26" s="159"/>
      <c r="AE26" s="159"/>
      <c r="AF26" s="27"/>
      <c r="AG26" s="27"/>
      <c r="AH26" s="27"/>
      <c r="AI26" s="27"/>
      <c r="AJ26" s="27"/>
      <c r="AK26" s="160">
        <f>ROUNDUP($AW$49,1)</f>
        <v>0</v>
      </c>
      <c r="AL26" s="159"/>
      <c r="AM26" s="159"/>
      <c r="AN26" s="159"/>
      <c r="AO26" s="159"/>
      <c r="AP26" s="27"/>
      <c r="AQ26" s="30"/>
      <c r="BE26" s="152"/>
    </row>
    <row r="27" spans="2:57" s="6" customFormat="1" ht="15" customHeight="1" hidden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158">
        <v>0.21</v>
      </c>
      <c r="M27" s="159"/>
      <c r="N27" s="159"/>
      <c r="O27" s="159"/>
      <c r="P27" s="27"/>
      <c r="Q27" s="27"/>
      <c r="R27" s="27"/>
      <c r="S27" s="27"/>
      <c r="T27" s="29" t="s">
        <v>37</v>
      </c>
      <c r="U27" s="27"/>
      <c r="V27" s="27"/>
      <c r="W27" s="160">
        <f>ROUNDUP($BB$49,2)</f>
        <v>0</v>
      </c>
      <c r="X27" s="159"/>
      <c r="Y27" s="159"/>
      <c r="Z27" s="159"/>
      <c r="AA27" s="159"/>
      <c r="AB27" s="159"/>
      <c r="AC27" s="159"/>
      <c r="AD27" s="159"/>
      <c r="AE27" s="159"/>
      <c r="AF27" s="27"/>
      <c r="AG27" s="27"/>
      <c r="AH27" s="27"/>
      <c r="AI27" s="27"/>
      <c r="AJ27" s="27"/>
      <c r="AK27" s="160">
        <v>0</v>
      </c>
      <c r="AL27" s="159"/>
      <c r="AM27" s="159"/>
      <c r="AN27" s="159"/>
      <c r="AO27" s="159"/>
      <c r="AP27" s="27"/>
      <c r="AQ27" s="30"/>
      <c r="BE27" s="152"/>
    </row>
    <row r="28" spans="2:57" s="6" customFormat="1" ht="15" customHeight="1" hidden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158">
        <v>0.15</v>
      </c>
      <c r="M28" s="159"/>
      <c r="N28" s="159"/>
      <c r="O28" s="159"/>
      <c r="P28" s="27"/>
      <c r="Q28" s="27"/>
      <c r="R28" s="27"/>
      <c r="S28" s="27"/>
      <c r="T28" s="29" t="s">
        <v>37</v>
      </c>
      <c r="U28" s="27"/>
      <c r="V28" s="27"/>
      <c r="W28" s="160">
        <f>ROUNDUP($BC$49,2)</f>
        <v>0</v>
      </c>
      <c r="X28" s="159"/>
      <c r="Y28" s="159"/>
      <c r="Z28" s="159"/>
      <c r="AA28" s="159"/>
      <c r="AB28" s="159"/>
      <c r="AC28" s="159"/>
      <c r="AD28" s="159"/>
      <c r="AE28" s="159"/>
      <c r="AF28" s="27"/>
      <c r="AG28" s="27"/>
      <c r="AH28" s="27"/>
      <c r="AI28" s="27"/>
      <c r="AJ28" s="27"/>
      <c r="AK28" s="160">
        <v>0</v>
      </c>
      <c r="AL28" s="159"/>
      <c r="AM28" s="159"/>
      <c r="AN28" s="159"/>
      <c r="AO28" s="159"/>
      <c r="AP28" s="27"/>
      <c r="AQ28" s="30"/>
      <c r="BE28" s="152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158">
        <v>0</v>
      </c>
      <c r="M29" s="159"/>
      <c r="N29" s="159"/>
      <c r="O29" s="159"/>
      <c r="P29" s="27"/>
      <c r="Q29" s="27"/>
      <c r="R29" s="27"/>
      <c r="S29" s="27"/>
      <c r="T29" s="29" t="s">
        <v>37</v>
      </c>
      <c r="U29" s="27"/>
      <c r="V29" s="27"/>
      <c r="W29" s="160">
        <f>ROUNDUP($BD$49,2)</f>
        <v>0</v>
      </c>
      <c r="X29" s="159"/>
      <c r="Y29" s="159"/>
      <c r="Z29" s="159"/>
      <c r="AA29" s="159"/>
      <c r="AB29" s="159"/>
      <c r="AC29" s="159"/>
      <c r="AD29" s="159"/>
      <c r="AE29" s="159"/>
      <c r="AF29" s="27"/>
      <c r="AG29" s="27"/>
      <c r="AH29" s="27"/>
      <c r="AI29" s="27"/>
      <c r="AJ29" s="27"/>
      <c r="AK29" s="160">
        <v>0</v>
      </c>
      <c r="AL29" s="159"/>
      <c r="AM29" s="159"/>
      <c r="AN29" s="159"/>
      <c r="AO29" s="159"/>
      <c r="AP29" s="27"/>
      <c r="AQ29" s="30"/>
      <c r="BE29" s="152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51"/>
    </row>
    <row r="31" spans="2:57" s="6" customFormat="1" ht="27" customHeight="1">
      <c r="B31" s="21"/>
      <c r="C31" s="31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43</v>
      </c>
      <c r="U31" s="33"/>
      <c r="V31" s="33"/>
      <c r="W31" s="33"/>
      <c r="X31" s="161" t="s">
        <v>44</v>
      </c>
      <c r="Y31" s="162"/>
      <c r="Z31" s="162"/>
      <c r="AA31" s="162"/>
      <c r="AB31" s="162"/>
      <c r="AC31" s="33"/>
      <c r="AD31" s="33"/>
      <c r="AE31" s="33"/>
      <c r="AF31" s="33"/>
      <c r="AG31" s="33"/>
      <c r="AH31" s="33"/>
      <c r="AI31" s="33"/>
      <c r="AJ31" s="33"/>
      <c r="AK31" s="163">
        <f>ROUNDUP(SUM($AK$23:$AK$29),2)</f>
        <v>0</v>
      </c>
      <c r="AL31" s="162"/>
      <c r="AM31" s="162"/>
      <c r="AN31" s="162"/>
      <c r="AO31" s="164"/>
      <c r="AP31" s="31"/>
      <c r="AQ31" s="35"/>
      <c r="BE31" s="151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51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47" t="s">
        <v>45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53" t="str">
        <f>$K$6</f>
        <v>L2014-02 - Stará radnice č.p. 144 - Výměna oken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Město Jablunkov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07.01.2014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Jablunkov, Dukelská 144, 739 91 Jablunkov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166" t="str">
        <f>IF($E$17="","",$E$17)</f>
        <v> </v>
      </c>
      <c r="AN44" s="165"/>
      <c r="AO44" s="165"/>
      <c r="AP44" s="165"/>
      <c r="AQ44" s="22"/>
      <c r="AR44" s="41"/>
      <c r="AS44" s="167" t="s">
        <v>46</v>
      </c>
      <c r="AT44" s="168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69"/>
      <c r="AT45" s="151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70"/>
      <c r="AT46" s="165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71" t="s">
        <v>47</v>
      </c>
      <c r="D47" s="162"/>
      <c r="E47" s="162"/>
      <c r="F47" s="162"/>
      <c r="G47" s="162"/>
      <c r="H47" s="33"/>
      <c r="I47" s="172" t="s">
        <v>48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73" t="s">
        <v>49</v>
      </c>
      <c r="AH47" s="162"/>
      <c r="AI47" s="162"/>
      <c r="AJ47" s="162"/>
      <c r="AK47" s="162"/>
      <c r="AL47" s="162"/>
      <c r="AM47" s="162"/>
      <c r="AN47" s="172" t="s">
        <v>50</v>
      </c>
      <c r="AO47" s="162"/>
      <c r="AP47" s="162"/>
      <c r="AQ47" s="52" t="s">
        <v>51</v>
      </c>
      <c r="AR47" s="41"/>
      <c r="AS47" s="53" t="s">
        <v>52</v>
      </c>
      <c r="AT47" s="54" t="s">
        <v>53</v>
      </c>
      <c r="AU47" s="54" t="s">
        <v>54</v>
      </c>
      <c r="AV47" s="54" t="s">
        <v>55</v>
      </c>
      <c r="AW47" s="54" t="s">
        <v>56</v>
      </c>
      <c r="AX47" s="54" t="s">
        <v>57</v>
      </c>
      <c r="AY47" s="54" t="s">
        <v>58</v>
      </c>
      <c r="AZ47" s="54" t="s">
        <v>59</v>
      </c>
      <c r="BA47" s="54" t="s">
        <v>60</v>
      </c>
      <c r="BB47" s="54" t="s">
        <v>61</v>
      </c>
      <c r="BC47" s="54" t="s">
        <v>62</v>
      </c>
      <c r="BD47" s="55" t="s">
        <v>63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78">
        <f>ROUNDUP($AG$50,2)</f>
        <v>0</v>
      </c>
      <c r="AH49" s="179"/>
      <c r="AI49" s="179"/>
      <c r="AJ49" s="179"/>
      <c r="AK49" s="179"/>
      <c r="AL49" s="179"/>
      <c r="AM49" s="179"/>
      <c r="AN49" s="178">
        <f>ROUNDUP(SUM($AG$49,$AT$49),2)</f>
        <v>0</v>
      </c>
      <c r="AO49" s="179"/>
      <c r="AP49" s="179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65</v>
      </c>
      <c r="BT49" s="42" t="s">
        <v>66</v>
      </c>
      <c r="BV49" s="42" t="s">
        <v>67</v>
      </c>
      <c r="BW49" s="42" t="s">
        <v>4</v>
      </c>
      <c r="BX49" s="42" t="s">
        <v>68</v>
      </c>
    </row>
    <row r="50" spans="1:76" s="66" customFormat="1" ht="28.5" customHeight="1">
      <c r="A50" s="211" t="s">
        <v>456</v>
      </c>
      <c r="B50" s="67"/>
      <c r="C50" s="68"/>
      <c r="D50" s="176" t="s">
        <v>69</v>
      </c>
      <c r="E50" s="177"/>
      <c r="F50" s="177"/>
      <c r="G50" s="177"/>
      <c r="H50" s="177"/>
      <c r="I50" s="68"/>
      <c r="J50" s="176" t="s">
        <v>70</v>
      </c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4">
        <f>'L2014-02 - Stará radnice ...'!$M$24</f>
        <v>0</v>
      </c>
      <c r="AH50" s="175"/>
      <c r="AI50" s="175"/>
      <c r="AJ50" s="175"/>
      <c r="AK50" s="175"/>
      <c r="AL50" s="175"/>
      <c r="AM50" s="175"/>
      <c r="AN50" s="174">
        <f>ROUNDUP(SUM($AG$50,$AT$50),2)</f>
        <v>0</v>
      </c>
      <c r="AO50" s="175"/>
      <c r="AP50" s="175"/>
      <c r="AQ50" s="69" t="s">
        <v>71</v>
      </c>
      <c r="AR50" s="70"/>
      <c r="AS50" s="71">
        <v>0</v>
      </c>
      <c r="AT50" s="72">
        <f>ROUNDUP(SUM($AV$50:$AW$50),1)</f>
        <v>0</v>
      </c>
      <c r="AU50" s="73">
        <f>'L2014-02 - Stará radnice ...'!$W$78</f>
        <v>0</v>
      </c>
      <c r="AV50" s="72">
        <f>'L2014-02 - Stará radnice ...'!$M$26</f>
        <v>0</v>
      </c>
      <c r="AW50" s="72">
        <f>'L2014-02 - Stará radnice ...'!$M$27</f>
        <v>0</v>
      </c>
      <c r="AX50" s="72">
        <f>'L2014-02 - Stará radnice ...'!$M$28</f>
        <v>0</v>
      </c>
      <c r="AY50" s="72">
        <f>'L2014-02 - Stará radnice ...'!$M$29</f>
        <v>0</v>
      </c>
      <c r="AZ50" s="72">
        <f>'L2014-02 - Stará radnice ...'!$H$26</f>
        <v>0</v>
      </c>
      <c r="BA50" s="72">
        <f>'L2014-02 - Stará radnice ...'!$H$27</f>
        <v>0</v>
      </c>
      <c r="BB50" s="72">
        <f>'L2014-02 - Stará radnice ...'!$H$28</f>
        <v>0</v>
      </c>
      <c r="BC50" s="72">
        <f>'L2014-02 - Stará radnice ...'!$H$29</f>
        <v>0</v>
      </c>
      <c r="BD50" s="74">
        <f>'L2014-02 - Stará radnice ...'!$H$30</f>
        <v>0</v>
      </c>
      <c r="BT50" s="66" t="s">
        <v>17</v>
      </c>
      <c r="BU50" s="66" t="s">
        <v>72</v>
      </c>
      <c r="BV50" s="66" t="s">
        <v>67</v>
      </c>
      <c r="BW50" s="66" t="s">
        <v>4</v>
      </c>
      <c r="BX50" s="66" t="s">
        <v>68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L2014-02 - Stará radnice ...'!C2" tooltip="L2014-02 - Stará radnice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457</v>
      </c>
      <c r="G1" s="215"/>
      <c r="H1" s="217" t="s">
        <v>458</v>
      </c>
      <c r="I1" s="217"/>
      <c r="J1" s="217"/>
      <c r="K1" s="217"/>
      <c r="L1" s="215" t="s">
        <v>459</v>
      </c>
      <c r="M1" s="215"/>
      <c r="N1" s="213"/>
      <c r="O1" s="214" t="s">
        <v>73</v>
      </c>
      <c r="P1" s="213"/>
      <c r="Q1" s="213"/>
      <c r="R1" s="213"/>
      <c r="S1" s="215" t="s">
        <v>460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45" t="s">
        <v>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80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4</v>
      </c>
      <c r="AZ2" s="6" t="s">
        <v>74</v>
      </c>
      <c r="BA2" s="6" t="s">
        <v>75</v>
      </c>
      <c r="BB2" s="6" t="s">
        <v>76</v>
      </c>
      <c r="BC2" s="6" t="s">
        <v>77</v>
      </c>
      <c r="BD2" s="6" t="s">
        <v>78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78</v>
      </c>
      <c r="AZ3" s="6" t="s">
        <v>79</v>
      </c>
      <c r="BA3" s="6" t="s">
        <v>80</v>
      </c>
      <c r="BB3" s="6" t="s">
        <v>31</v>
      </c>
      <c r="BC3" s="6" t="s">
        <v>81</v>
      </c>
      <c r="BD3" s="6" t="s">
        <v>78</v>
      </c>
    </row>
    <row r="4" spans="2:56" s="2" customFormat="1" ht="37.5" customHeight="1">
      <c r="B4" s="10"/>
      <c r="C4" s="147" t="s">
        <v>82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T4" s="13" t="s">
        <v>10</v>
      </c>
      <c r="AT4" s="2" t="s">
        <v>3</v>
      </c>
      <c r="AZ4" s="6" t="s">
        <v>83</v>
      </c>
      <c r="BA4" s="6" t="s">
        <v>84</v>
      </c>
      <c r="BB4" s="6" t="s">
        <v>76</v>
      </c>
      <c r="BC4" s="6" t="s">
        <v>85</v>
      </c>
      <c r="BD4" s="6" t="s">
        <v>78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18.75" customHeight="1">
      <c r="B6" s="21"/>
      <c r="C6" s="22"/>
      <c r="D6" s="15" t="s">
        <v>14</v>
      </c>
      <c r="E6" s="22"/>
      <c r="F6" s="153" t="s">
        <v>15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25"/>
    </row>
    <row r="7" spans="2:18" s="6" customFormat="1" ht="14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5"/>
    </row>
    <row r="8" spans="2:18" s="6" customFormat="1" ht="15" customHeight="1">
      <c r="B8" s="21"/>
      <c r="C8" s="22"/>
      <c r="D8" s="16" t="s">
        <v>86</v>
      </c>
      <c r="E8" s="22"/>
      <c r="F8" s="1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18</v>
      </c>
      <c r="E9" s="22"/>
      <c r="F9" s="17" t="s">
        <v>19</v>
      </c>
      <c r="G9" s="22"/>
      <c r="H9" s="22"/>
      <c r="I9" s="22"/>
      <c r="J9" s="22"/>
      <c r="K9" s="22"/>
      <c r="L9" s="22"/>
      <c r="M9" s="16" t="s">
        <v>20</v>
      </c>
      <c r="N9" s="22"/>
      <c r="O9" s="181" t="str">
        <f>'Rekapitulace stavby'!$AN$8</f>
        <v>07.01.2014</v>
      </c>
      <c r="P9" s="165"/>
      <c r="Q9" s="22"/>
      <c r="R9" s="25"/>
    </row>
    <row r="10" spans="2:18" s="6" customFormat="1" ht="7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5"/>
    </row>
    <row r="11" spans="2:18" s="6" customFormat="1" ht="15" customHeight="1">
      <c r="B11" s="21"/>
      <c r="C11" s="22"/>
      <c r="D11" s="16" t="s">
        <v>24</v>
      </c>
      <c r="E11" s="22"/>
      <c r="F11" s="22"/>
      <c r="G11" s="22"/>
      <c r="H11" s="22"/>
      <c r="I11" s="22"/>
      <c r="J11" s="22"/>
      <c r="K11" s="22"/>
      <c r="L11" s="22"/>
      <c r="M11" s="16" t="s">
        <v>25</v>
      </c>
      <c r="N11" s="22"/>
      <c r="O11" s="166"/>
      <c r="P11" s="165"/>
      <c r="Q11" s="22"/>
      <c r="R11" s="25"/>
    </row>
    <row r="12" spans="2:18" s="6" customFormat="1" ht="18.75" customHeight="1">
      <c r="B12" s="21"/>
      <c r="C12" s="22"/>
      <c r="D12" s="22"/>
      <c r="E12" s="17" t="s">
        <v>26</v>
      </c>
      <c r="F12" s="22"/>
      <c r="G12" s="22"/>
      <c r="H12" s="22"/>
      <c r="I12" s="22"/>
      <c r="J12" s="22"/>
      <c r="K12" s="22"/>
      <c r="L12" s="22"/>
      <c r="M12" s="16" t="s">
        <v>27</v>
      </c>
      <c r="N12" s="22"/>
      <c r="O12" s="166"/>
      <c r="P12" s="165"/>
      <c r="Q12" s="22"/>
      <c r="R12" s="25"/>
    </row>
    <row r="13" spans="2:18" s="6" customFormat="1" ht="7.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</row>
    <row r="14" spans="2:18" s="6" customFormat="1" ht="15" customHeight="1">
      <c r="B14" s="21"/>
      <c r="C14" s="22"/>
      <c r="D14" s="16" t="s">
        <v>28</v>
      </c>
      <c r="E14" s="22"/>
      <c r="F14" s="22"/>
      <c r="G14" s="22"/>
      <c r="H14" s="22"/>
      <c r="I14" s="22"/>
      <c r="J14" s="22"/>
      <c r="K14" s="22"/>
      <c r="L14" s="22"/>
      <c r="M14" s="16" t="s">
        <v>25</v>
      </c>
      <c r="N14" s="22"/>
      <c r="O14" s="166" t="str">
        <f>IF('Rekapitulace stavby'!$AN$13="","",'Rekapitulace stavby'!$AN$13)</f>
        <v>Vyplň údaj</v>
      </c>
      <c r="P14" s="165"/>
      <c r="Q14" s="22"/>
      <c r="R14" s="25"/>
    </row>
    <row r="15" spans="2:18" s="6" customFormat="1" ht="18.75" customHeight="1">
      <c r="B15" s="21"/>
      <c r="C15" s="22"/>
      <c r="D15" s="22"/>
      <c r="E15" s="17" t="str">
        <f>IF('Rekapitulace stavby'!$E$14="","",'Rekapitulace stavby'!$E$14)</f>
        <v>Vyplň údaj</v>
      </c>
      <c r="F15" s="22"/>
      <c r="G15" s="22"/>
      <c r="H15" s="22"/>
      <c r="I15" s="22"/>
      <c r="J15" s="22"/>
      <c r="K15" s="22"/>
      <c r="L15" s="22"/>
      <c r="M15" s="16" t="s">
        <v>27</v>
      </c>
      <c r="N15" s="22"/>
      <c r="O15" s="166" t="str">
        <f>IF('Rekapitulace stavby'!$AN$14="","",'Rekapitulace stavby'!$AN$14)</f>
        <v>Vyplň údaj</v>
      </c>
      <c r="P15" s="165"/>
      <c r="Q15" s="22"/>
      <c r="R15" s="25"/>
    </row>
    <row r="16" spans="2:18" s="6" customFormat="1" ht="7.5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</row>
    <row r="17" spans="2:18" s="6" customFormat="1" ht="15" customHeight="1">
      <c r="B17" s="21"/>
      <c r="C17" s="22"/>
      <c r="D17" s="16" t="s">
        <v>30</v>
      </c>
      <c r="E17" s="22"/>
      <c r="F17" s="22"/>
      <c r="G17" s="22"/>
      <c r="H17" s="22"/>
      <c r="I17" s="22"/>
      <c r="J17" s="22"/>
      <c r="K17" s="22"/>
      <c r="L17" s="22"/>
      <c r="M17" s="16" t="s">
        <v>25</v>
      </c>
      <c r="N17" s="22"/>
      <c r="O17" s="166">
        <f>IF('Rekapitulace stavby'!$AN$16="","",'Rekapitulace stavby'!$AN$16)</f>
      </c>
      <c r="P17" s="165"/>
      <c r="Q17" s="22"/>
      <c r="R17" s="25"/>
    </row>
    <row r="18" spans="2:18" s="6" customFormat="1" ht="18.75" customHeight="1">
      <c r="B18" s="21"/>
      <c r="C18" s="22"/>
      <c r="D18" s="22"/>
      <c r="E18" s="17" t="str">
        <f>IF('Rekapitulace stavby'!$E$17="","",'Rekapitulace stavby'!$E$17)</f>
        <v> </v>
      </c>
      <c r="F18" s="22"/>
      <c r="G18" s="22"/>
      <c r="H18" s="22"/>
      <c r="I18" s="22"/>
      <c r="J18" s="22"/>
      <c r="K18" s="22"/>
      <c r="L18" s="22"/>
      <c r="M18" s="16" t="s">
        <v>27</v>
      </c>
      <c r="N18" s="22"/>
      <c r="O18" s="166">
        <f>IF('Rekapitulace stavby'!$AN$17="","",'Rekapitulace stavby'!$AN$17)</f>
      </c>
      <c r="P18" s="165"/>
      <c r="Q18" s="22"/>
      <c r="R18" s="25"/>
    </row>
    <row r="19" spans="2:18" s="6" customFormat="1" ht="7.5" customHeight="1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5"/>
    </row>
    <row r="20" spans="2:18" s="6" customFormat="1" ht="15" customHeight="1">
      <c r="B20" s="21"/>
      <c r="C20" s="22"/>
      <c r="D20" s="16" t="s">
        <v>33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75" customFormat="1" ht="15.75" customHeight="1">
      <c r="B21" s="76"/>
      <c r="C21" s="77"/>
      <c r="D21" s="77"/>
      <c r="E21" s="155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77"/>
      <c r="R21" s="78"/>
    </row>
    <row r="22" spans="2:18" s="6" customFormat="1" ht="7.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5"/>
    </row>
    <row r="23" spans="2:18" s="6" customFormat="1" ht="7.5" customHeight="1">
      <c r="B23" s="21"/>
      <c r="C23" s="2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22"/>
      <c r="R23" s="25"/>
    </row>
    <row r="24" spans="2:18" s="6" customFormat="1" ht="26.25" customHeight="1">
      <c r="B24" s="21"/>
      <c r="C24" s="22"/>
      <c r="D24" s="79" t="s">
        <v>34</v>
      </c>
      <c r="E24" s="22"/>
      <c r="F24" s="22"/>
      <c r="G24" s="22"/>
      <c r="H24" s="22"/>
      <c r="I24" s="22"/>
      <c r="J24" s="22"/>
      <c r="K24" s="22"/>
      <c r="L24" s="22"/>
      <c r="M24" s="178">
        <f>ROUNDUP($N$78,2)</f>
        <v>0</v>
      </c>
      <c r="N24" s="165"/>
      <c r="O24" s="165"/>
      <c r="P24" s="165"/>
      <c r="Q24" s="22"/>
      <c r="R24" s="25"/>
    </row>
    <row r="25" spans="2:18" s="6" customFormat="1" ht="7.5" customHeight="1">
      <c r="B25" s="21"/>
      <c r="C25" s="2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2"/>
      <c r="R25" s="25"/>
    </row>
    <row r="26" spans="2:18" s="6" customFormat="1" ht="15" customHeight="1">
      <c r="B26" s="21"/>
      <c r="C26" s="22"/>
      <c r="D26" s="27" t="s">
        <v>35</v>
      </c>
      <c r="E26" s="27" t="s">
        <v>36</v>
      </c>
      <c r="F26" s="28">
        <v>0.21</v>
      </c>
      <c r="G26" s="80" t="s">
        <v>37</v>
      </c>
      <c r="H26" s="183">
        <f>SUM($BE$78:$BE$258)</f>
        <v>0</v>
      </c>
      <c r="I26" s="165"/>
      <c r="J26" s="165"/>
      <c r="K26" s="22"/>
      <c r="L26" s="22"/>
      <c r="M26" s="183">
        <f>SUM($BE$78:$BE$258)*$F$26</f>
        <v>0</v>
      </c>
      <c r="N26" s="165"/>
      <c r="O26" s="165"/>
      <c r="P26" s="165"/>
      <c r="Q26" s="22"/>
      <c r="R26" s="25"/>
    </row>
    <row r="27" spans="2:18" s="6" customFormat="1" ht="15" customHeight="1">
      <c r="B27" s="21"/>
      <c r="C27" s="22"/>
      <c r="D27" s="22"/>
      <c r="E27" s="27" t="s">
        <v>38</v>
      </c>
      <c r="F27" s="28">
        <v>0.15</v>
      </c>
      <c r="G27" s="80" t="s">
        <v>37</v>
      </c>
      <c r="H27" s="183">
        <f>SUM($BF$78:$BF$258)</f>
        <v>0</v>
      </c>
      <c r="I27" s="165"/>
      <c r="J27" s="165"/>
      <c r="K27" s="22"/>
      <c r="L27" s="22"/>
      <c r="M27" s="183">
        <f>SUM($BF$78:$BF$258)*$F$27</f>
        <v>0</v>
      </c>
      <c r="N27" s="165"/>
      <c r="O27" s="165"/>
      <c r="P27" s="165"/>
      <c r="Q27" s="22"/>
      <c r="R27" s="25"/>
    </row>
    <row r="28" spans="2:18" s="6" customFormat="1" ht="15" customHeight="1" hidden="1">
      <c r="B28" s="21"/>
      <c r="C28" s="22"/>
      <c r="D28" s="22"/>
      <c r="E28" s="27" t="s">
        <v>39</v>
      </c>
      <c r="F28" s="28">
        <v>0.21</v>
      </c>
      <c r="G28" s="80" t="s">
        <v>37</v>
      </c>
      <c r="H28" s="183">
        <f>SUM($BG$78:$BG$258)</f>
        <v>0</v>
      </c>
      <c r="I28" s="165"/>
      <c r="J28" s="165"/>
      <c r="K28" s="22"/>
      <c r="L28" s="22"/>
      <c r="M28" s="183">
        <v>0</v>
      </c>
      <c r="N28" s="165"/>
      <c r="O28" s="165"/>
      <c r="P28" s="165"/>
      <c r="Q28" s="22"/>
      <c r="R28" s="25"/>
    </row>
    <row r="29" spans="2:18" s="6" customFormat="1" ht="15" customHeight="1" hidden="1">
      <c r="B29" s="21"/>
      <c r="C29" s="22"/>
      <c r="D29" s="22"/>
      <c r="E29" s="27" t="s">
        <v>40</v>
      </c>
      <c r="F29" s="28">
        <v>0.15</v>
      </c>
      <c r="G29" s="80" t="s">
        <v>37</v>
      </c>
      <c r="H29" s="183">
        <f>SUM($BH$78:$BH$258)</f>
        <v>0</v>
      </c>
      <c r="I29" s="165"/>
      <c r="J29" s="165"/>
      <c r="K29" s="22"/>
      <c r="L29" s="22"/>
      <c r="M29" s="183">
        <v>0</v>
      </c>
      <c r="N29" s="165"/>
      <c r="O29" s="165"/>
      <c r="P29" s="165"/>
      <c r="Q29" s="22"/>
      <c r="R29" s="25"/>
    </row>
    <row r="30" spans="2:18" s="6" customFormat="1" ht="15" customHeight="1" hidden="1">
      <c r="B30" s="21"/>
      <c r="C30" s="22"/>
      <c r="D30" s="22"/>
      <c r="E30" s="27" t="s">
        <v>41</v>
      </c>
      <c r="F30" s="28">
        <v>0</v>
      </c>
      <c r="G30" s="80" t="s">
        <v>37</v>
      </c>
      <c r="H30" s="183">
        <f>SUM($BI$78:$BI$258)</f>
        <v>0</v>
      </c>
      <c r="I30" s="165"/>
      <c r="J30" s="165"/>
      <c r="K30" s="22"/>
      <c r="L30" s="22"/>
      <c r="M30" s="183">
        <v>0</v>
      </c>
      <c r="N30" s="165"/>
      <c r="O30" s="165"/>
      <c r="P30" s="165"/>
      <c r="Q30" s="22"/>
      <c r="R30" s="25"/>
    </row>
    <row r="31" spans="2:18" s="6" customFormat="1" ht="7.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2:18" s="6" customFormat="1" ht="26.25" customHeight="1">
      <c r="B32" s="21"/>
      <c r="C32" s="31"/>
      <c r="D32" s="32" t="s">
        <v>42</v>
      </c>
      <c r="E32" s="33"/>
      <c r="F32" s="33"/>
      <c r="G32" s="81" t="s">
        <v>43</v>
      </c>
      <c r="H32" s="34" t="s">
        <v>44</v>
      </c>
      <c r="I32" s="33"/>
      <c r="J32" s="33"/>
      <c r="K32" s="33"/>
      <c r="L32" s="163">
        <f>ROUNDUP(SUM($M$24:$M$30),2)</f>
        <v>0</v>
      </c>
      <c r="M32" s="162"/>
      <c r="N32" s="162"/>
      <c r="O32" s="162"/>
      <c r="P32" s="164"/>
      <c r="Q32" s="31"/>
      <c r="R32" s="35"/>
    </row>
    <row r="33" spans="2:18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7" spans="2:18" s="6" customFormat="1" ht="7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2:21" s="6" customFormat="1" ht="37.5" customHeight="1">
      <c r="B38" s="21"/>
      <c r="C38" s="147" t="s">
        <v>87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84"/>
      <c r="T38" s="22"/>
      <c r="U38" s="22"/>
    </row>
    <row r="39" spans="2:21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  <c r="T39" s="22"/>
      <c r="U39" s="22"/>
    </row>
    <row r="40" spans="2:21" s="6" customFormat="1" ht="15" customHeight="1">
      <c r="B40" s="21"/>
      <c r="C40" s="15" t="s">
        <v>14</v>
      </c>
      <c r="D40" s="22"/>
      <c r="E40" s="22"/>
      <c r="F40" s="153" t="str">
        <f>$F$6</f>
        <v>L2014-02 - Stará radnice č.p. 144 - Výměna oken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5"/>
      <c r="T40" s="22"/>
      <c r="U40" s="22"/>
    </row>
    <row r="41" spans="2:21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T41" s="22"/>
      <c r="U41" s="22"/>
    </row>
    <row r="42" spans="2:21" s="6" customFormat="1" ht="18.75" customHeight="1">
      <c r="B42" s="21"/>
      <c r="C42" s="16" t="s">
        <v>18</v>
      </c>
      <c r="D42" s="22"/>
      <c r="E42" s="22"/>
      <c r="F42" s="17" t="str">
        <f>$F$9</f>
        <v>Město Jablunkov</v>
      </c>
      <c r="G42" s="22"/>
      <c r="H42" s="22"/>
      <c r="I42" s="22"/>
      <c r="J42" s="22"/>
      <c r="K42" s="16" t="s">
        <v>20</v>
      </c>
      <c r="L42" s="22"/>
      <c r="M42" s="181" t="str">
        <f>IF($O$9="","",$O$9)</f>
        <v>07.01.2014</v>
      </c>
      <c r="N42" s="165"/>
      <c r="O42" s="165"/>
      <c r="P42" s="165"/>
      <c r="Q42" s="22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5.75" customHeight="1">
      <c r="B44" s="21"/>
      <c r="C44" s="16" t="s">
        <v>24</v>
      </c>
      <c r="D44" s="22"/>
      <c r="E44" s="22"/>
      <c r="F44" s="17" t="str">
        <f>$E$12</f>
        <v>Město Jablunkov, Dukelská 144, 739 91 Jablunkov</v>
      </c>
      <c r="G44" s="22"/>
      <c r="H44" s="22"/>
      <c r="I44" s="22"/>
      <c r="J44" s="22"/>
      <c r="K44" s="16" t="s">
        <v>30</v>
      </c>
      <c r="L44" s="22"/>
      <c r="M44" s="166" t="str">
        <f>$E$18</f>
        <v> </v>
      </c>
      <c r="N44" s="165"/>
      <c r="O44" s="165"/>
      <c r="P44" s="165"/>
      <c r="Q44" s="165"/>
      <c r="R44" s="25"/>
      <c r="T44" s="22"/>
      <c r="U44" s="22"/>
    </row>
    <row r="45" spans="2:21" s="6" customFormat="1" ht="15" customHeight="1">
      <c r="B45" s="21"/>
      <c r="C45" s="16" t="s">
        <v>28</v>
      </c>
      <c r="D45" s="22"/>
      <c r="E45" s="22"/>
      <c r="F45" s="17" t="str">
        <f>IF($E$15="","",$E$15)</f>
        <v>Vyplň údaj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1.2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5"/>
      <c r="T46" s="22"/>
      <c r="U46" s="22"/>
    </row>
    <row r="47" spans="2:21" s="6" customFormat="1" ht="30" customHeight="1">
      <c r="B47" s="21"/>
      <c r="C47" s="185" t="s">
        <v>88</v>
      </c>
      <c r="D47" s="186"/>
      <c r="E47" s="186"/>
      <c r="F47" s="186"/>
      <c r="G47" s="186"/>
      <c r="H47" s="31"/>
      <c r="I47" s="31"/>
      <c r="J47" s="31"/>
      <c r="K47" s="31"/>
      <c r="L47" s="31"/>
      <c r="M47" s="31"/>
      <c r="N47" s="185" t="s">
        <v>89</v>
      </c>
      <c r="O47" s="186"/>
      <c r="P47" s="186"/>
      <c r="Q47" s="186"/>
      <c r="R47" s="3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47" s="6" customFormat="1" ht="30" customHeight="1">
      <c r="B49" s="21"/>
      <c r="C49" s="60" t="s">
        <v>90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78">
        <f>ROUNDUP($N$78,2)</f>
        <v>0</v>
      </c>
      <c r="O49" s="165"/>
      <c r="P49" s="165"/>
      <c r="Q49" s="165"/>
      <c r="R49" s="25"/>
      <c r="T49" s="22"/>
      <c r="U49" s="22"/>
      <c r="AU49" s="6" t="s">
        <v>91</v>
      </c>
    </row>
    <row r="50" spans="2:21" s="85" customFormat="1" ht="25.5" customHeight="1">
      <c r="B50" s="86"/>
      <c r="C50" s="87"/>
      <c r="D50" s="87" t="s">
        <v>92</v>
      </c>
      <c r="E50" s="87"/>
      <c r="F50" s="87"/>
      <c r="G50" s="87"/>
      <c r="H50" s="87"/>
      <c r="I50" s="87"/>
      <c r="J50" s="87"/>
      <c r="K50" s="87"/>
      <c r="L50" s="87"/>
      <c r="M50" s="87"/>
      <c r="N50" s="187">
        <f>ROUNDUP($N$79,2)</f>
        <v>0</v>
      </c>
      <c r="O50" s="188"/>
      <c r="P50" s="188"/>
      <c r="Q50" s="188"/>
      <c r="R50" s="88"/>
      <c r="T50" s="87"/>
      <c r="U50" s="87"/>
    </row>
    <row r="51" spans="2:21" s="89" customFormat="1" ht="21" customHeight="1">
      <c r="B51" s="90"/>
      <c r="C51" s="91"/>
      <c r="D51" s="91" t="s">
        <v>93</v>
      </c>
      <c r="E51" s="91"/>
      <c r="F51" s="91"/>
      <c r="G51" s="91"/>
      <c r="H51" s="91"/>
      <c r="I51" s="91"/>
      <c r="J51" s="91"/>
      <c r="K51" s="91"/>
      <c r="L51" s="91"/>
      <c r="M51" s="91"/>
      <c r="N51" s="189">
        <f>ROUNDUP($N$80,2)</f>
        <v>0</v>
      </c>
      <c r="O51" s="190"/>
      <c r="P51" s="190"/>
      <c r="Q51" s="190"/>
      <c r="R51" s="92"/>
      <c r="T51" s="91"/>
      <c r="U51" s="91"/>
    </row>
    <row r="52" spans="2:21" s="89" customFormat="1" ht="21" customHeight="1">
      <c r="B52" s="90"/>
      <c r="C52" s="91"/>
      <c r="D52" s="91" t="s">
        <v>94</v>
      </c>
      <c r="E52" s="91"/>
      <c r="F52" s="91"/>
      <c r="G52" s="91"/>
      <c r="H52" s="91"/>
      <c r="I52" s="91"/>
      <c r="J52" s="91"/>
      <c r="K52" s="91"/>
      <c r="L52" s="91"/>
      <c r="M52" s="91"/>
      <c r="N52" s="189">
        <f>ROUNDUP($N$104,2)</f>
        <v>0</v>
      </c>
      <c r="O52" s="190"/>
      <c r="P52" s="190"/>
      <c r="Q52" s="190"/>
      <c r="R52" s="92"/>
      <c r="T52" s="91"/>
      <c r="U52" s="91"/>
    </row>
    <row r="53" spans="2:21" s="89" customFormat="1" ht="15.75" customHeight="1">
      <c r="B53" s="90"/>
      <c r="C53" s="91"/>
      <c r="D53" s="91" t="s">
        <v>95</v>
      </c>
      <c r="E53" s="91"/>
      <c r="F53" s="91"/>
      <c r="G53" s="91"/>
      <c r="H53" s="91"/>
      <c r="I53" s="91"/>
      <c r="J53" s="91"/>
      <c r="K53" s="91"/>
      <c r="L53" s="91"/>
      <c r="M53" s="91"/>
      <c r="N53" s="189">
        <f>ROUNDUP($N$127,2)</f>
        <v>0</v>
      </c>
      <c r="O53" s="190"/>
      <c r="P53" s="190"/>
      <c r="Q53" s="190"/>
      <c r="R53" s="92"/>
      <c r="T53" s="91"/>
      <c r="U53" s="91"/>
    </row>
    <row r="54" spans="2:21" s="85" customFormat="1" ht="25.5" customHeight="1">
      <c r="B54" s="86"/>
      <c r="C54" s="87"/>
      <c r="D54" s="87" t="s">
        <v>96</v>
      </c>
      <c r="E54" s="87"/>
      <c r="F54" s="87"/>
      <c r="G54" s="87"/>
      <c r="H54" s="87"/>
      <c r="I54" s="87"/>
      <c r="J54" s="87"/>
      <c r="K54" s="87"/>
      <c r="L54" s="87"/>
      <c r="M54" s="87"/>
      <c r="N54" s="187">
        <f>ROUNDUP($N$142,2)</f>
        <v>0</v>
      </c>
      <c r="O54" s="188"/>
      <c r="P54" s="188"/>
      <c r="Q54" s="188"/>
      <c r="R54" s="88"/>
      <c r="T54" s="87"/>
      <c r="U54" s="87"/>
    </row>
    <row r="55" spans="2:21" s="89" customFormat="1" ht="21" customHeight="1">
      <c r="B55" s="90"/>
      <c r="C55" s="91"/>
      <c r="D55" s="91" t="s">
        <v>97</v>
      </c>
      <c r="E55" s="91"/>
      <c r="F55" s="91"/>
      <c r="G55" s="91"/>
      <c r="H55" s="91"/>
      <c r="I55" s="91"/>
      <c r="J55" s="91"/>
      <c r="K55" s="91"/>
      <c r="L55" s="91"/>
      <c r="M55" s="91"/>
      <c r="N55" s="189">
        <f>ROUNDUP($N$143,2)</f>
        <v>0</v>
      </c>
      <c r="O55" s="190"/>
      <c r="P55" s="190"/>
      <c r="Q55" s="190"/>
      <c r="R55" s="92"/>
      <c r="T55" s="91"/>
      <c r="U55" s="91"/>
    </row>
    <row r="56" spans="2:21" s="89" customFormat="1" ht="21" customHeight="1">
      <c r="B56" s="90"/>
      <c r="C56" s="91"/>
      <c r="D56" s="91" t="s">
        <v>98</v>
      </c>
      <c r="E56" s="91"/>
      <c r="F56" s="91"/>
      <c r="G56" s="91"/>
      <c r="H56" s="91"/>
      <c r="I56" s="91"/>
      <c r="J56" s="91"/>
      <c r="K56" s="91"/>
      <c r="L56" s="91"/>
      <c r="M56" s="91"/>
      <c r="N56" s="189">
        <f>ROUNDUP($N$152,2)</f>
        <v>0</v>
      </c>
      <c r="O56" s="190"/>
      <c r="P56" s="190"/>
      <c r="Q56" s="190"/>
      <c r="R56" s="92"/>
      <c r="T56" s="91"/>
      <c r="U56" s="91"/>
    </row>
    <row r="57" spans="2:21" s="89" customFormat="1" ht="21" customHeight="1">
      <c r="B57" s="90"/>
      <c r="C57" s="91"/>
      <c r="D57" s="91" t="s">
        <v>99</v>
      </c>
      <c r="E57" s="91"/>
      <c r="F57" s="91"/>
      <c r="G57" s="91"/>
      <c r="H57" s="91"/>
      <c r="I57" s="91"/>
      <c r="J57" s="91"/>
      <c r="K57" s="91"/>
      <c r="L57" s="91"/>
      <c r="M57" s="91"/>
      <c r="N57" s="189">
        <f>ROUNDUP($N$185,2)</f>
        <v>0</v>
      </c>
      <c r="O57" s="190"/>
      <c r="P57" s="190"/>
      <c r="Q57" s="190"/>
      <c r="R57" s="92"/>
      <c r="T57" s="91"/>
      <c r="U57" s="91"/>
    </row>
    <row r="58" spans="2:21" s="89" customFormat="1" ht="21" customHeight="1">
      <c r="B58" s="90"/>
      <c r="C58" s="91"/>
      <c r="D58" s="91" t="s">
        <v>100</v>
      </c>
      <c r="E58" s="91"/>
      <c r="F58" s="91"/>
      <c r="G58" s="91"/>
      <c r="H58" s="91"/>
      <c r="I58" s="91"/>
      <c r="J58" s="91"/>
      <c r="K58" s="91"/>
      <c r="L58" s="91"/>
      <c r="M58" s="91"/>
      <c r="N58" s="189">
        <f>ROUNDUP($N$212,2)</f>
        <v>0</v>
      </c>
      <c r="O58" s="190"/>
      <c r="P58" s="190"/>
      <c r="Q58" s="190"/>
      <c r="R58" s="92"/>
      <c r="T58" s="91"/>
      <c r="U58" s="91"/>
    </row>
    <row r="59" spans="2:21" s="89" customFormat="1" ht="21" customHeight="1">
      <c r="B59" s="90"/>
      <c r="C59" s="91"/>
      <c r="D59" s="91" t="s">
        <v>101</v>
      </c>
      <c r="E59" s="91"/>
      <c r="F59" s="91"/>
      <c r="G59" s="91"/>
      <c r="H59" s="91"/>
      <c r="I59" s="91"/>
      <c r="J59" s="91"/>
      <c r="K59" s="91"/>
      <c r="L59" s="91"/>
      <c r="M59" s="91"/>
      <c r="N59" s="189">
        <f>ROUNDUP($N$226,2)</f>
        <v>0</v>
      </c>
      <c r="O59" s="190"/>
      <c r="P59" s="190"/>
      <c r="Q59" s="190"/>
      <c r="R59" s="92"/>
      <c r="T59" s="91"/>
      <c r="U59" s="91"/>
    </row>
    <row r="60" spans="2:21" s="85" customFormat="1" ht="25.5" customHeight="1">
      <c r="B60" s="86"/>
      <c r="C60" s="87"/>
      <c r="D60" s="87" t="s">
        <v>102</v>
      </c>
      <c r="E60" s="87"/>
      <c r="F60" s="87"/>
      <c r="G60" s="87"/>
      <c r="H60" s="87"/>
      <c r="I60" s="87"/>
      <c r="J60" s="87"/>
      <c r="K60" s="87"/>
      <c r="L60" s="87"/>
      <c r="M60" s="87"/>
      <c r="N60" s="187">
        <f>ROUNDUP($N$253,2)</f>
        <v>0</v>
      </c>
      <c r="O60" s="188"/>
      <c r="P60" s="188"/>
      <c r="Q60" s="188"/>
      <c r="R60" s="88"/>
      <c r="T60" s="87"/>
      <c r="U60" s="87"/>
    </row>
    <row r="61" spans="2:21" s="89" customFormat="1" ht="21" customHeight="1">
      <c r="B61" s="90"/>
      <c r="C61" s="91"/>
      <c r="D61" s="91" t="s">
        <v>103</v>
      </c>
      <c r="E61" s="91"/>
      <c r="F61" s="91"/>
      <c r="G61" s="91"/>
      <c r="H61" s="91"/>
      <c r="I61" s="91"/>
      <c r="J61" s="91"/>
      <c r="K61" s="91"/>
      <c r="L61" s="91"/>
      <c r="M61" s="91"/>
      <c r="N61" s="189">
        <f>ROUNDUP($N$254,2)</f>
        <v>0</v>
      </c>
      <c r="O61" s="190"/>
      <c r="P61" s="190"/>
      <c r="Q61" s="190"/>
      <c r="R61" s="92"/>
      <c r="T61" s="91"/>
      <c r="U61" s="91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147" t="s">
        <v>104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5" t="s">
        <v>14</v>
      </c>
      <c r="D70" s="22"/>
      <c r="E70" s="22"/>
      <c r="F70" s="153" t="str">
        <f>$F$6</f>
        <v>L2014-02 - Stará radnice č.p. 144 - Výměna oken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8.75" customHeight="1">
      <c r="B72" s="21"/>
      <c r="C72" s="16" t="s">
        <v>18</v>
      </c>
      <c r="D72" s="22"/>
      <c r="E72" s="22"/>
      <c r="F72" s="17" t="str">
        <f>$F$9</f>
        <v>Město Jablunkov</v>
      </c>
      <c r="G72" s="22"/>
      <c r="H72" s="22"/>
      <c r="I72" s="22"/>
      <c r="J72" s="22"/>
      <c r="K72" s="16" t="s">
        <v>20</v>
      </c>
      <c r="L72" s="22"/>
      <c r="M72" s="181" t="str">
        <f>IF($O$9="","",$O$9)</f>
        <v>07.01.2014</v>
      </c>
      <c r="N72" s="165"/>
      <c r="O72" s="165"/>
      <c r="P72" s="165"/>
      <c r="Q72" s="22"/>
      <c r="R72" s="22"/>
      <c r="S72" s="41"/>
    </row>
    <row r="73" spans="2:19" s="6" customFormat="1" ht="7.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5.75" customHeight="1">
      <c r="B74" s="21"/>
      <c r="C74" s="16" t="s">
        <v>24</v>
      </c>
      <c r="D74" s="22"/>
      <c r="E74" s="22"/>
      <c r="F74" s="17" t="str">
        <f>$E$12</f>
        <v>Město Jablunkov, Dukelská 144, 739 91 Jablunkov</v>
      </c>
      <c r="G74" s="22"/>
      <c r="H74" s="22"/>
      <c r="I74" s="22"/>
      <c r="J74" s="22"/>
      <c r="K74" s="16" t="s">
        <v>30</v>
      </c>
      <c r="L74" s="22"/>
      <c r="M74" s="166" t="str">
        <f>$E$18</f>
        <v> </v>
      </c>
      <c r="N74" s="165"/>
      <c r="O74" s="165"/>
      <c r="P74" s="165"/>
      <c r="Q74" s="165"/>
      <c r="R74" s="22"/>
      <c r="S74" s="41"/>
    </row>
    <row r="75" spans="2:19" s="6" customFormat="1" ht="15" customHeight="1">
      <c r="B75" s="21"/>
      <c r="C75" s="16" t="s">
        <v>28</v>
      </c>
      <c r="D75" s="22"/>
      <c r="E75" s="22"/>
      <c r="F75" s="17" t="str">
        <f>IF($E$15="","",$E$15)</f>
        <v>Vyplň údaj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1.2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27" s="93" customFormat="1" ht="30" customHeight="1">
      <c r="B77" s="94"/>
      <c r="C77" s="95" t="s">
        <v>105</v>
      </c>
      <c r="D77" s="96" t="s">
        <v>51</v>
      </c>
      <c r="E77" s="96" t="s">
        <v>47</v>
      </c>
      <c r="F77" s="191" t="s">
        <v>106</v>
      </c>
      <c r="G77" s="192"/>
      <c r="H77" s="192"/>
      <c r="I77" s="192"/>
      <c r="J77" s="96" t="s">
        <v>107</v>
      </c>
      <c r="K77" s="96" t="s">
        <v>108</v>
      </c>
      <c r="L77" s="191" t="s">
        <v>109</v>
      </c>
      <c r="M77" s="192"/>
      <c r="N77" s="191" t="s">
        <v>110</v>
      </c>
      <c r="O77" s="192"/>
      <c r="P77" s="192"/>
      <c r="Q77" s="192"/>
      <c r="R77" s="97" t="s">
        <v>111</v>
      </c>
      <c r="S77" s="98"/>
      <c r="T77" s="53" t="s">
        <v>112</v>
      </c>
      <c r="U77" s="54" t="s">
        <v>35</v>
      </c>
      <c r="V77" s="54" t="s">
        <v>113</v>
      </c>
      <c r="W77" s="54" t="s">
        <v>114</v>
      </c>
      <c r="X77" s="54" t="s">
        <v>115</v>
      </c>
      <c r="Y77" s="54" t="s">
        <v>116</v>
      </c>
      <c r="Z77" s="54" t="s">
        <v>117</v>
      </c>
      <c r="AA77" s="55" t="s">
        <v>118</v>
      </c>
    </row>
    <row r="78" spans="2:63" s="6" customFormat="1" ht="30" customHeight="1">
      <c r="B78" s="21"/>
      <c r="C78" s="60" t="s">
        <v>90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06">
        <f>$BK$78</f>
        <v>0</v>
      </c>
      <c r="O78" s="165"/>
      <c r="P78" s="165"/>
      <c r="Q78" s="165"/>
      <c r="R78" s="22"/>
      <c r="S78" s="41"/>
      <c r="T78" s="57"/>
      <c r="U78" s="58"/>
      <c r="V78" s="58"/>
      <c r="W78" s="99">
        <f>$W$79+$W$142+$W$253</f>
        <v>0</v>
      </c>
      <c r="X78" s="58"/>
      <c r="Y78" s="99">
        <f>$Y$79+$Y$142+$Y$253</f>
        <v>5.483723852000001</v>
      </c>
      <c r="Z78" s="58"/>
      <c r="AA78" s="100">
        <f>$AA$79+$AA$142+$AA$253</f>
        <v>5.17519316</v>
      </c>
      <c r="AT78" s="6" t="s">
        <v>65</v>
      </c>
      <c r="AU78" s="6" t="s">
        <v>91</v>
      </c>
      <c r="BK78" s="101">
        <f>$BK$79+$BK$142+$BK$253</f>
        <v>0</v>
      </c>
    </row>
    <row r="79" spans="2:63" s="102" customFormat="1" ht="37.5" customHeight="1">
      <c r="B79" s="103"/>
      <c r="C79" s="104"/>
      <c r="D79" s="105" t="s">
        <v>92</v>
      </c>
      <c r="E79" s="104"/>
      <c r="F79" s="104"/>
      <c r="G79" s="104"/>
      <c r="H79" s="104"/>
      <c r="I79" s="104"/>
      <c r="J79" s="104"/>
      <c r="K79" s="104"/>
      <c r="L79" s="104"/>
      <c r="M79" s="104"/>
      <c r="N79" s="207">
        <f>$BK$79</f>
        <v>0</v>
      </c>
      <c r="O79" s="208"/>
      <c r="P79" s="208"/>
      <c r="Q79" s="208"/>
      <c r="R79" s="104"/>
      <c r="S79" s="106"/>
      <c r="T79" s="107"/>
      <c r="U79" s="104"/>
      <c r="V79" s="104"/>
      <c r="W79" s="108">
        <f>$W$80+$W$104</f>
        <v>0</v>
      </c>
      <c r="X79" s="104"/>
      <c r="Y79" s="108">
        <f>$Y$80+$Y$104</f>
        <v>3.3371784100000004</v>
      </c>
      <c r="Z79" s="104"/>
      <c r="AA79" s="109">
        <f>$AA$80+$AA$104</f>
        <v>4.873451</v>
      </c>
      <c r="AR79" s="110" t="s">
        <v>17</v>
      </c>
      <c r="AT79" s="110" t="s">
        <v>65</v>
      </c>
      <c r="AU79" s="110" t="s">
        <v>66</v>
      </c>
      <c r="AY79" s="110" t="s">
        <v>119</v>
      </c>
      <c r="BK79" s="111">
        <f>$BK$80+$BK$104</f>
        <v>0</v>
      </c>
    </row>
    <row r="80" spans="2:63" s="102" customFormat="1" ht="21" customHeight="1">
      <c r="B80" s="103"/>
      <c r="C80" s="104"/>
      <c r="D80" s="112" t="s">
        <v>93</v>
      </c>
      <c r="E80" s="104"/>
      <c r="F80" s="104"/>
      <c r="G80" s="104"/>
      <c r="H80" s="104"/>
      <c r="I80" s="104"/>
      <c r="J80" s="104"/>
      <c r="K80" s="104"/>
      <c r="L80" s="104"/>
      <c r="M80" s="104"/>
      <c r="N80" s="209">
        <f>$BK$80</f>
        <v>0</v>
      </c>
      <c r="O80" s="208"/>
      <c r="P80" s="208"/>
      <c r="Q80" s="208"/>
      <c r="R80" s="104"/>
      <c r="S80" s="106"/>
      <c r="T80" s="107"/>
      <c r="U80" s="104"/>
      <c r="V80" s="104"/>
      <c r="W80" s="108">
        <f>SUM($W$81:$W$103)</f>
        <v>0</v>
      </c>
      <c r="X80" s="104"/>
      <c r="Y80" s="108">
        <f>SUM($Y$81:$Y$103)</f>
        <v>3.2029308100000002</v>
      </c>
      <c r="Z80" s="104"/>
      <c r="AA80" s="109">
        <f>SUM($AA$81:$AA$103)</f>
        <v>0</v>
      </c>
      <c r="AR80" s="110" t="s">
        <v>17</v>
      </c>
      <c r="AT80" s="110" t="s">
        <v>65</v>
      </c>
      <c r="AU80" s="110" t="s">
        <v>17</v>
      </c>
      <c r="AY80" s="110" t="s">
        <v>119</v>
      </c>
      <c r="BK80" s="111">
        <f>SUM($BK$81:$BK$103)</f>
        <v>0</v>
      </c>
    </row>
    <row r="81" spans="2:65" s="6" customFormat="1" ht="27" customHeight="1">
      <c r="B81" s="21"/>
      <c r="C81" s="113" t="s">
        <v>120</v>
      </c>
      <c r="D81" s="113" t="s">
        <v>121</v>
      </c>
      <c r="E81" s="114" t="s">
        <v>122</v>
      </c>
      <c r="F81" s="193" t="s">
        <v>123</v>
      </c>
      <c r="G81" s="194"/>
      <c r="H81" s="194"/>
      <c r="I81" s="194"/>
      <c r="J81" s="116" t="s">
        <v>76</v>
      </c>
      <c r="K81" s="117">
        <v>40.136</v>
      </c>
      <c r="L81" s="195"/>
      <c r="M81" s="194"/>
      <c r="N81" s="196">
        <f>ROUND($L$81*$K$81,2)</f>
        <v>0</v>
      </c>
      <c r="O81" s="194"/>
      <c r="P81" s="194"/>
      <c r="Q81" s="194"/>
      <c r="R81" s="115" t="s">
        <v>124</v>
      </c>
      <c r="S81" s="41"/>
      <c r="T81" s="118"/>
      <c r="U81" s="119" t="s">
        <v>36</v>
      </c>
      <c r="V81" s="22"/>
      <c r="W81" s="22"/>
      <c r="X81" s="120">
        <v>0.0157</v>
      </c>
      <c r="Y81" s="120">
        <f>$X$81*$K$81</f>
        <v>0.6301352</v>
      </c>
      <c r="Z81" s="120">
        <v>0</v>
      </c>
      <c r="AA81" s="121">
        <f>$Z$81*$K$81</f>
        <v>0</v>
      </c>
      <c r="AR81" s="75" t="s">
        <v>125</v>
      </c>
      <c r="AT81" s="75" t="s">
        <v>121</v>
      </c>
      <c r="AU81" s="75" t="s">
        <v>78</v>
      </c>
      <c r="AY81" s="6" t="s">
        <v>119</v>
      </c>
      <c r="BE81" s="122">
        <f>IF($U$81="základní",$N$81,0)</f>
        <v>0</v>
      </c>
      <c r="BF81" s="122">
        <f>IF($U$81="snížená",$N$81,0)</f>
        <v>0</v>
      </c>
      <c r="BG81" s="122">
        <f>IF($U$81="zákl. přenesená",$N$81,0)</f>
        <v>0</v>
      </c>
      <c r="BH81" s="122">
        <f>IF($U$81="sníž. přenesená",$N$81,0)</f>
        <v>0</v>
      </c>
      <c r="BI81" s="122">
        <f>IF($U$81="nulová",$N$81,0)</f>
        <v>0</v>
      </c>
      <c r="BJ81" s="75" t="s">
        <v>17</v>
      </c>
      <c r="BK81" s="122">
        <f>ROUND($L$81*$K$81,2)</f>
        <v>0</v>
      </c>
      <c r="BL81" s="75" t="s">
        <v>125</v>
      </c>
      <c r="BM81" s="75" t="s">
        <v>126</v>
      </c>
    </row>
    <row r="82" spans="2:47" s="6" customFormat="1" ht="16.5" customHeight="1">
      <c r="B82" s="21"/>
      <c r="C82" s="22"/>
      <c r="D82" s="22"/>
      <c r="E82" s="22"/>
      <c r="F82" s="197" t="s">
        <v>127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41"/>
      <c r="T82" s="50"/>
      <c r="U82" s="22"/>
      <c r="V82" s="22"/>
      <c r="W82" s="22"/>
      <c r="X82" s="22"/>
      <c r="Y82" s="22"/>
      <c r="Z82" s="22"/>
      <c r="AA82" s="51"/>
      <c r="AT82" s="6" t="s">
        <v>128</v>
      </c>
      <c r="AU82" s="6" t="s">
        <v>78</v>
      </c>
    </row>
    <row r="83" spans="2:51" s="6" customFormat="1" ht="27" customHeight="1">
      <c r="B83" s="123"/>
      <c r="C83" s="124"/>
      <c r="D83" s="124"/>
      <c r="E83" s="124"/>
      <c r="F83" s="198" t="s">
        <v>129</v>
      </c>
      <c r="G83" s="199"/>
      <c r="H83" s="199"/>
      <c r="I83" s="199"/>
      <c r="J83" s="124"/>
      <c r="K83" s="126">
        <v>24.128</v>
      </c>
      <c r="L83" s="124"/>
      <c r="M83" s="124"/>
      <c r="N83" s="124"/>
      <c r="O83" s="124"/>
      <c r="P83" s="124"/>
      <c r="Q83" s="124"/>
      <c r="R83" s="124"/>
      <c r="S83" s="127"/>
      <c r="T83" s="128"/>
      <c r="U83" s="124"/>
      <c r="V83" s="124"/>
      <c r="W83" s="124"/>
      <c r="X83" s="124"/>
      <c r="Y83" s="124"/>
      <c r="Z83" s="124"/>
      <c r="AA83" s="129"/>
      <c r="AT83" s="130" t="s">
        <v>130</v>
      </c>
      <c r="AU83" s="130" t="s">
        <v>78</v>
      </c>
      <c r="AV83" s="130" t="s">
        <v>78</v>
      </c>
      <c r="AW83" s="130" t="s">
        <v>91</v>
      </c>
      <c r="AX83" s="130" t="s">
        <v>66</v>
      </c>
      <c r="AY83" s="130" t="s">
        <v>119</v>
      </c>
    </row>
    <row r="84" spans="2:51" s="6" customFormat="1" ht="27" customHeight="1">
      <c r="B84" s="123"/>
      <c r="C84" s="124"/>
      <c r="D84" s="124"/>
      <c r="E84" s="124"/>
      <c r="F84" s="198" t="s">
        <v>131</v>
      </c>
      <c r="G84" s="199"/>
      <c r="H84" s="199"/>
      <c r="I84" s="199"/>
      <c r="J84" s="124"/>
      <c r="K84" s="126">
        <v>16.008</v>
      </c>
      <c r="L84" s="124"/>
      <c r="M84" s="124"/>
      <c r="N84" s="124"/>
      <c r="O84" s="124"/>
      <c r="P84" s="124"/>
      <c r="Q84" s="124"/>
      <c r="R84" s="124"/>
      <c r="S84" s="127"/>
      <c r="T84" s="128"/>
      <c r="U84" s="124"/>
      <c r="V84" s="124"/>
      <c r="W84" s="124"/>
      <c r="X84" s="124"/>
      <c r="Y84" s="124"/>
      <c r="Z84" s="124"/>
      <c r="AA84" s="129"/>
      <c r="AT84" s="130" t="s">
        <v>130</v>
      </c>
      <c r="AU84" s="130" t="s">
        <v>78</v>
      </c>
      <c r="AV84" s="130" t="s">
        <v>78</v>
      </c>
      <c r="AW84" s="130" t="s">
        <v>91</v>
      </c>
      <c r="AX84" s="130" t="s">
        <v>66</v>
      </c>
      <c r="AY84" s="130" t="s">
        <v>119</v>
      </c>
    </row>
    <row r="85" spans="2:51" s="6" customFormat="1" ht="15.75" customHeight="1">
      <c r="B85" s="131"/>
      <c r="C85" s="132"/>
      <c r="D85" s="132"/>
      <c r="E85" s="132" t="s">
        <v>74</v>
      </c>
      <c r="F85" s="200" t="s">
        <v>132</v>
      </c>
      <c r="G85" s="201"/>
      <c r="H85" s="201"/>
      <c r="I85" s="201"/>
      <c r="J85" s="132"/>
      <c r="K85" s="133">
        <v>40.136</v>
      </c>
      <c r="L85" s="132"/>
      <c r="M85" s="132"/>
      <c r="N85" s="132"/>
      <c r="O85" s="132"/>
      <c r="P85" s="132"/>
      <c r="Q85" s="132"/>
      <c r="R85" s="132"/>
      <c r="S85" s="134"/>
      <c r="T85" s="135"/>
      <c r="U85" s="132"/>
      <c r="V85" s="132"/>
      <c r="W85" s="132"/>
      <c r="X85" s="132"/>
      <c r="Y85" s="132"/>
      <c r="Z85" s="132"/>
      <c r="AA85" s="136"/>
      <c r="AT85" s="137" t="s">
        <v>130</v>
      </c>
      <c r="AU85" s="137" t="s">
        <v>78</v>
      </c>
      <c r="AV85" s="137" t="s">
        <v>125</v>
      </c>
      <c r="AW85" s="137" t="s">
        <v>91</v>
      </c>
      <c r="AX85" s="137" t="s">
        <v>17</v>
      </c>
      <c r="AY85" s="137" t="s">
        <v>119</v>
      </c>
    </row>
    <row r="86" spans="2:65" s="6" customFormat="1" ht="27" customHeight="1">
      <c r="B86" s="21"/>
      <c r="C86" s="113" t="s">
        <v>133</v>
      </c>
      <c r="D86" s="113" t="s">
        <v>121</v>
      </c>
      <c r="E86" s="114" t="s">
        <v>134</v>
      </c>
      <c r="F86" s="193" t="s">
        <v>135</v>
      </c>
      <c r="G86" s="194"/>
      <c r="H86" s="194"/>
      <c r="I86" s="194"/>
      <c r="J86" s="116" t="s">
        <v>76</v>
      </c>
      <c r="K86" s="117">
        <v>40.136</v>
      </c>
      <c r="L86" s="195"/>
      <c r="M86" s="194"/>
      <c r="N86" s="196">
        <f>ROUND($L$86*$K$86,2)</f>
        <v>0</v>
      </c>
      <c r="O86" s="194"/>
      <c r="P86" s="194"/>
      <c r="Q86" s="194"/>
      <c r="R86" s="115" t="s">
        <v>124</v>
      </c>
      <c r="S86" s="41"/>
      <c r="T86" s="118"/>
      <c r="U86" s="119" t="s">
        <v>36</v>
      </c>
      <c r="V86" s="22"/>
      <c r="W86" s="22"/>
      <c r="X86" s="120">
        <v>0.0156</v>
      </c>
      <c r="Y86" s="120">
        <f>$X$86*$K$86</f>
        <v>0.6261216000000001</v>
      </c>
      <c r="Z86" s="120">
        <v>0</v>
      </c>
      <c r="AA86" s="121">
        <f>$Z$86*$K$86</f>
        <v>0</v>
      </c>
      <c r="AR86" s="75" t="s">
        <v>125</v>
      </c>
      <c r="AT86" s="75" t="s">
        <v>121</v>
      </c>
      <c r="AU86" s="75" t="s">
        <v>78</v>
      </c>
      <c r="AY86" s="6" t="s">
        <v>119</v>
      </c>
      <c r="BE86" s="122">
        <f>IF($U$86="základní",$N$86,0)</f>
        <v>0</v>
      </c>
      <c r="BF86" s="122">
        <f>IF($U$86="snížená",$N$86,0)</f>
        <v>0</v>
      </c>
      <c r="BG86" s="122">
        <f>IF($U$86="zákl. přenesená",$N$86,0)</f>
        <v>0</v>
      </c>
      <c r="BH86" s="122">
        <f>IF($U$86="sníž. přenesená",$N$86,0)</f>
        <v>0</v>
      </c>
      <c r="BI86" s="122">
        <f>IF($U$86="nulová",$N$86,0)</f>
        <v>0</v>
      </c>
      <c r="BJ86" s="75" t="s">
        <v>17</v>
      </c>
      <c r="BK86" s="122">
        <f>ROUND($L$86*$K$86,2)</f>
        <v>0</v>
      </c>
      <c r="BL86" s="75" t="s">
        <v>125</v>
      </c>
      <c r="BM86" s="75" t="s">
        <v>136</v>
      </c>
    </row>
    <row r="87" spans="2:47" s="6" customFormat="1" ht="16.5" customHeight="1">
      <c r="B87" s="21"/>
      <c r="C87" s="22"/>
      <c r="D87" s="22"/>
      <c r="E87" s="22"/>
      <c r="F87" s="197" t="s">
        <v>137</v>
      </c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128</v>
      </c>
      <c r="AU87" s="6" t="s">
        <v>78</v>
      </c>
    </row>
    <row r="88" spans="2:65" s="6" customFormat="1" ht="27" customHeight="1">
      <c r="B88" s="21"/>
      <c r="C88" s="113" t="s">
        <v>138</v>
      </c>
      <c r="D88" s="113" t="s">
        <v>121</v>
      </c>
      <c r="E88" s="114" t="s">
        <v>139</v>
      </c>
      <c r="F88" s="193" t="s">
        <v>140</v>
      </c>
      <c r="G88" s="194"/>
      <c r="H88" s="194"/>
      <c r="I88" s="194"/>
      <c r="J88" s="116" t="s">
        <v>141</v>
      </c>
      <c r="K88" s="117">
        <v>108.958</v>
      </c>
      <c r="L88" s="195"/>
      <c r="M88" s="194"/>
      <c r="N88" s="196">
        <f>ROUND($L$88*$K$88,2)</f>
        <v>0</v>
      </c>
      <c r="O88" s="194"/>
      <c r="P88" s="194"/>
      <c r="Q88" s="194"/>
      <c r="R88" s="115" t="s">
        <v>124</v>
      </c>
      <c r="S88" s="41"/>
      <c r="T88" s="118"/>
      <c r="U88" s="119" t="s">
        <v>36</v>
      </c>
      <c r="V88" s="22"/>
      <c r="W88" s="22"/>
      <c r="X88" s="120">
        <v>0.0015</v>
      </c>
      <c r="Y88" s="120">
        <f>$X$88*$K$88</f>
        <v>0.163437</v>
      </c>
      <c r="Z88" s="120">
        <v>0</v>
      </c>
      <c r="AA88" s="121">
        <f>$Z$88*$K$88</f>
        <v>0</v>
      </c>
      <c r="AR88" s="75" t="s">
        <v>125</v>
      </c>
      <c r="AT88" s="75" t="s">
        <v>121</v>
      </c>
      <c r="AU88" s="75" t="s">
        <v>78</v>
      </c>
      <c r="AY88" s="6" t="s">
        <v>119</v>
      </c>
      <c r="BE88" s="122">
        <f>IF($U$88="základní",$N$88,0)</f>
        <v>0</v>
      </c>
      <c r="BF88" s="122">
        <f>IF($U$88="snížená",$N$88,0)</f>
        <v>0</v>
      </c>
      <c r="BG88" s="122">
        <f>IF($U$88="zákl. přenesená",$N$88,0)</f>
        <v>0</v>
      </c>
      <c r="BH88" s="122">
        <f>IF($U$88="sníž. přenesená",$N$88,0)</f>
        <v>0</v>
      </c>
      <c r="BI88" s="122">
        <f>IF($U$88="nulová",$N$88,0)</f>
        <v>0</v>
      </c>
      <c r="BJ88" s="75" t="s">
        <v>17</v>
      </c>
      <c r="BK88" s="122">
        <f>ROUND($L$88*$K$88,2)</f>
        <v>0</v>
      </c>
      <c r="BL88" s="75" t="s">
        <v>125</v>
      </c>
      <c r="BM88" s="75" t="s">
        <v>142</v>
      </c>
    </row>
    <row r="89" spans="2:47" s="6" customFormat="1" ht="16.5" customHeight="1">
      <c r="B89" s="21"/>
      <c r="C89" s="22"/>
      <c r="D89" s="22"/>
      <c r="E89" s="22"/>
      <c r="F89" s="197" t="s">
        <v>143</v>
      </c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128</v>
      </c>
      <c r="AU89" s="6" t="s">
        <v>78</v>
      </c>
    </row>
    <row r="90" spans="2:51" s="6" customFormat="1" ht="27" customHeight="1">
      <c r="B90" s="123"/>
      <c r="C90" s="124"/>
      <c r="D90" s="124"/>
      <c r="E90" s="124"/>
      <c r="F90" s="198" t="s">
        <v>144</v>
      </c>
      <c r="G90" s="199"/>
      <c r="H90" s="199"/>
      <c r="I90" s="199"/>
      <c r="J90" s="124"/>
      <c r="K90" s="126">
        <v>40.02</v>
      </c>
      <c r="L90" s="124"/>
      <c r="M90" s="124"/>
      <c r="N90" s="124"/>
      <c r="O90" s="124"/>
      <c r="P90" s="124"/>
      <c r="Q90" s="124"/>
      <c r="R90" s="124"/>
      <c r="S90" s="127"/>
      <c r="T90" s="128"/>
      <c r="U90" s="124"/>
      <c r="V90" s="124"/>
      <c r="W90" s="124"/>
      <c r="X90" s="124"/>
      <c r="Y90" s="124"/>
      <c r="Z90" s="124"/>
      <c r="AA90" s="129"/>
      <c r="AT90" s="130" t="s">
        <v>130</v>
      </c>
      <c r="AU90" s="130" t="s">
        <v>78</v>
      </c>
      <c r="AV90" s="130" t="s">
        <v>78</v>
      </c>
      <c r="AW90" s="130" t="s">
        <v>91</v>
      </c>
      <c r="AX90" s="130" t="s">
        <v>66</v>
      </c>
      <c r="AY90" s="130" t="s">
        <v>119</v>
      </c>
    </row>
    <row r="91" spans="2:51" s="6" customFormat="1" ht="27" customHeight="1">
      <c r="B91" s="123"/>
      <c r="C91" s="124"/>
      <c r="D91" s="124"/>
      <c r="E91" s="124"/>
      <c r="F91" s="198" t="s">
        <v>145</v>
      </c>
      <c r="G91" s="199"/>
      <c r="H91" s="199"/>
      <c r="I91" s="199"/>
      <c r="J91" s="124"/>
      <c r="K91" s="126">
        <v>68.938</v>
      </c>
      <c r="L91" s="124"/>
      <c r="M91" s="124"/>
      <c r="N91" s="124"/>
      <c r="O91" s="124"/>
      <c r="P91" s="124"/>
      <c r="Q91" s="124"/>
      <c r="R91" s="124"/>
      <c r="S91" s="127"/>
      <c r="T91" s="128"/>
      <c r="U91" s="124"/>
      <c r="V91" s="124"/>
      <c r="W91" s="124"/>
      <c r="X91" s="124"/>
      <c r="Y91" s="124"/>
      <c r="Z91" s="124"/>
      <c r="AA91" s="129"/>
      <c r="AT91" s="130" t="s">
        <v>130</v>
      </c>
      <c r="AU91" s="130" t="s">
        <v>78</v>
      </c>
      <c r="AV91" s="130" t="s">
        <v>78</v>
      </c>
      <c r="AW91" s="130" t="s">
        <v>91</v>
      </c>
      <c r="AX91" s="130" t="s">
        <v>66</v>
      </c>
      <c r="AY91" s="130" t="s">
        <v>119</v>
      </c>
    </row>
    <row r="92" spans="2:51" s="6" customFormat="1" ht="15.75" customHeight="1">
      <c r="B92" s="131"/>
      <c r="C92" s="132"/>
      <c r="D92" s="132"/>
      <c r="E92" s="132" t="s">
        <v>79</v>
      </c>
      <c r="F92" s="200" t="s">
        <v>132</v>
      </c>
      <c r="G92" s="201"/>
      <c r="H92" s="201"/>
      <c r="I92" s="201"/>
      <c r="J92" s="132"/>
      <c r="K92" s="133">
        <v>108.958</v>
      </c>
      <c r="L92" s="132"/>
      <c r="M92" s="132"/>
      <c r="N92" s="132"/>
      <c r="O92" s="132"/>
      <c r="P92" s="132"/>
      <c r="Q92" s="132"/>
      <c r="R92" s="132"/>
      <c r="S92" s="134"/>
      <c r="T92" s="135"/>
      <c r="U92" s="132"/>
      <c r="V92" s="132"/>
      <c r="W92" s="132"/>
      <c r="X92" s="132"/>
      <c r="Y92" s="132"/>
      <c r="Z92" s="132"/>
      <c r="AA92" s="136"/>
      <c r="AT92" s="137" t="s">
        <v>130</v>
      </c>
      <c r="AU92" s="137" t="s">
        <v>78</v>
      </c>
      <c r="AV92" s="137" t="s">
        <v>125</v>
      </c>
      <c r="AW92" s="137" t="s">
        <v>91</v>
      </c>
      <c r="AX92" s="137" t="s">
        <v>17</v>
      </c>
      <c r="AY92" s="137" t="s">
        <v>119</v>
      </c>
    </row>
    <row r="93" spans="2:65" s="6" customFormat="1" ht="27" customHeight="1">
      <c r="B93" s="21"/>
      <c r="C93" s="113" t="s">
        <v>146</v>
      </c>
      <c r="D93" s="113" t="s">
        <v>121</v>
      </c>
      <c r="E93" s="114" t="s">
        <v>147</v>
      </c>
      <c r="F93" s="193" t="s">
        <v>148</v>
      </c>
      <c r="G93" s="194"/>
      <c r="H93" s="194"/>
      <c r="I93" s="194"/>
      <c r="J93" s="116" t="s">
        <v>76</v>
      </c>
      <c r="K93" s="117">
        <v>140.123</v>
      </c>
      <c r="L93" s="195"/>
      <c r="M93" s="194"/>
      <c r="N93" s="196">
        <f>ROUND($L$93*$K$93,2)</f>
        <v>0</v>
      </c>
      <c r="O93" s="194"/>
      <c r="P93" s="194"/>
      <c r="Q93" s="194"/>
      <c r="R93" s="115" t="s">
        <v>124</v>
      </c>
      <c r="S93" s="41"/>
      <c r="T93" s="118"/>
      <c r="U93" s="119" t="s">
        <v>36</v>
      </c>
      <c r="V93" s="22"/>
      <c r="W93" s="22"/>
      <c r="X93" s="120">
        <v>0.01255</v>
      </c>
      <c r="Y93" s="120">
        <f>$X$93*$K$93</f>
        <v>1.75854365</v>
      </c>
      <c r="Z93" s="120">
        <v>0</v>
      </c>
      <c r="AA93" s="121">
        <f>$Z$93*$K$93</f>
        <v>0</v>
      </c>
      <c r="AR93" s="75" t="s">
        <v>125</v>
      </c>
      <c r="AT93" s="75" t="s">
        <v>121</v>
      </c>
      <c r="AU93" s="75" t="s">
        <v>78</v>
      </c>
      <c r="AY93" s="6" t="s">
        <v>119</v>
      </c>
      <c r="BE93" s="122">
        <f>IF($U$93="základní",$N$93,0)</f>
        <v>0</v>
      </c>
      <c r="BF93" s="122">
        <f>IF($U$93="snížená",$N$93,0)</f>
        <v>0</v>
      </c>
      <c r="BG93" s="122">
        <f>IF($U$93="zákl. přenesená",$N$93,0)</f>
        <v>0</v>
      </c>
      <c r="BH93" s="122">
        <f>IF($U$93="sníž. přenesená",$N$93,0)</f>
        <v>0</v>
      </c>
      <c r="BI93" s="122">
        <f>IF($U$93="nulová",$N$93,0)</f>
        <v>0</v>
      </c>
      <c r="BJ93" s="75" t="s">
        <v>17</v>
      </c>
      <c r="BK93" s="122">
        <f>ROUND($L$93*$K$93,2)</f>
        <v>0</v>
      </c>
      <c r="BL93" s="75" t="s">
        <v>125</v>
      </c>
      <c r="BM93" s="75" t="s">
        <v>149</v>
      </c>
    </row>
    <row r="94" spans="2:47" s="6" customFormat="1" ht="16.5" customHeight="1">
      <c r="B94" s="21"/>
      <c r="C94" s="22"/>
      <c r="D94" s="22"/>
      <c r="E94" s="22"/>
      <c r="F94" s="197" t="s">
        <v>150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128</v>
      </c>
      <c r="AU94" s="6" t="s">
        <v>78</v>
      </c>
    </row>
    <row r="95" spans="2:51" s="6" customFormat="1" ht="27" customHeight="1">
      <c r="B95" s="123"/>
      <c r="C95" s="124"/>
      <c r="D95" s="124"/>
      <c r="E95" s="124"/>
      <c r="F95" s="198" t="s">
        <v>151</v>
      </c>
      <c r="G95" s="199"/>
      <c r="H95" s="199"/>
      <c r="I95" s="199"/>
      <c r="J95" s="124"/>
      <c r="K95" s="126">
        <v>124.115</v>
      </c>
      <c r="L95" s="124"/>
      <c r="M95" s="124"/>
      <c r="N95" s="124"/>
      <c r="O95" s="124"/>
      <c r="P95" s="124"/>
      <c r="Q95" s="124"/>
      <c r="R95" s="124"/>
      <c r="S95" s="127"/>
      <c r="T95" s="128"/>
      <c r="U95" s="124"/>
      <c r="V95" s="124"/>
      <c r="W95" s="124"/>
      <c r="X95" s="124"/>
      <c r="Y95" s="124"/>
      <c r="Z95" s="124"/>
      <c r="AA95" s="129"/>
      <c r="AT95" s="130" t="s">
        <v>130</v>
      </c>
      <c r="AU95" s="130" t="s">
        <v>78</v>
      </c>
      <c r="AV95" s="130" t="s">
        <v>78</v>
      </c>
      <c r="AW95" s="130" t="s">
        <v>91</v>
      </c>
      <c r="AX95" s="130" t="s">
        <v>66</v>
      </c>
      <c r="AY95" s="130" t="s">
        <v>119</v>
      </c>
    </row>
    <row r="96" spans="2:51" s="6" customFormat="1" ht="27" customHeight="1">
      <c r="B96" s="123"/>
      <c r="C96" s="124"/>
      <c r="D96" s="124"/>
      <c r="E96" s="124"/>
      <c r="F96" s="198" t="s">
        <v>131</v>
      </c>
      <c r="G96" s="199"/>
      <c r="H96" s="199"/>
      <c r="I96" s="199"/>
      <c r="J96" s="124"/>
      <c r="K96" s="126">
        <v>16.008</v>
      </c>
      <c r="L96" s="124"/>
      <c r="M96" s="124"/>
      <c r="N96" s="124"/>
      <c r="O96" s="124"/>
      <c r="P96" s="124"/>
      <c r="Q96" s="124"/>
      <c r="R96" s="124"/>
      <c r="S96" s="127"/>
      <c r="T96" s="128"/>
      <c r="U96" s="124"/>
      <c r="V96" s="124"/>
      <c r="W96" s="124"/>
      <c r="X96" s="124"/>
      <c r="Y96" s="124"/>
      <c r="Z96" s="124"/>
      <c r="AA96" s="129"/>
      <c r="AT96" s="130" t="s">
        <v>130</v>
      </c>
      <c r="AU96" s="130" t="s">
        <v>78</v>
      </c>
      <c r="AV96" s="130" t="s">
        <v>78</v>
      </c>
      <c r="AW96" s="130" t="s">
        <v>91</v>
      </c>
      <c r="AX96" s="130" t="s">
        <v>66</v>
      </c>
      <c r="AY96" s="130" t="s">
        <v>119</v>
      </c>
    </row>
    <row r="97" spans="2:51" s="6" customFormat="1" ht="15.75" customHeight="1">
      <c r="B97" s="131"/>
      <c r="C97" s="132"/>
      <c r="D97" s="132"/>
      <c r="E97" s="132"/>
      <c r="F97" s="200" t="s">
        <v>132</v>
      </c>
      <c r="G97" s="201"/>
      <c r="H97" s="201"/>
      <c r="I97" s="201"/>
      <c r="J97" s="132"/>
      <c r="K97" s="133">
        <v>140.123</v>
      </c>
      <c r="L97" s="132"/>
      <c r="M97" s="132"/>
      <c r="N97" s="132"/>
      <c r="O97" s="132"/>
      <c r="P97" s="132"/>
      <c r="Q97" s="132"/>
      <c r="R97" s="132"/>
      <c r="S97" s="134"/>
      <c r="T97" s="135"/>
      <c r="U97" s="132"/>
      <c r="V97" s="132"/>
      <c r="W97" s="132"/>
      <c r="X97" s="132"/>
      <c r="Y97" s="132"/>
      <c r="Z97" s="132"/>
      <c r="AA97" s="136"/>
      <c r="AT97" s="137" t="s">
        <v>130</v>
      </c>
      <c r="AU97" s="137" t="s">
        <v>78</v>
      </c>
      <c r="AV97" s="137" t="s">
        <v>125</v>
      </c>
      <c r="AW97" s="137" t="s">
        <v>91</v>
      </c>
      <c r="AX97" s="137" t="s">
        <v>17</v>
      </c>
      <c r="AY97" s="137" t="s">
        <v>119</v>
      </c>
    </row>
    <row r="98" spans="2:65" s="6" customFormat="1" ht="15.75" customHeight="1">
      <c r="B98" s="21"/>
      <c r="C98" s="113" t="s">
        <v>152</v>
      </c>
      <c r="D98" s="113" t="s">
        <v>121</v>
      </c>
      <c r="E98" s="114" t="s">
        <v>153</v>
      </c>
      <c r="F98" s="193" t="s">
        <v>154</v>
      </c>
      <c r="G98" s="194"/>
      <c r="H98" s="194"/>
      <c r="I98" s="194"/>
      <c r="J98" s="116" t="s">
        <v>76</v>
      </c>
      <c r="K98" s="117">
        <v>125.4</v>
      </c>
      <c r="L98" s="195"/>
      <c r="M98" s="194"/>
      <c r="N98" s="196">
        <f>ROUND($L$98*$K$98,2)</f>
        <v>0</v>
      </c>
      <c r="O98" s="194"/>
      <c r="P98" s="194"/>
      <c r="Q98" s="194"/>
      <c r="R98" s="115" t="s">
        <v>124</v>
      </c>
      <c r="S98" s="41"/>
      <c r="T98" s="118"/>
      <c r="U98" s="119" t="s">
        <v>36</v>
      </c>
      <c r="V98" s="22"/>
      <c r="W98" s="22"/>
      <c r="X98" s="120">
        <v>0.00012</v>
      </c>
      <c r="Y98" s="120">
        <f>$X$98*$K$98</f>
        <v>0.015048</v>
      </c>
      <c r="Z98" s="120">
        <v>0</v>
      </c>
      <c r="AA98" s="121">
        <f>$Z$98*$K$98</f>
        <v>0</v>
      </c>
      <c r="AR98" s="75" t="s">
        <v>125</v>
      </c>
      <c r="AT98" s="75" t="s">
        <v>121</v>
      </c>
      <c r="AU98" s="75" t="s">
        <v>78</v>
      </c>
      <c r="AY98" s="6" t="s">
        <v>119</v>
      </c>
      <c r="BE98" s="122">
        <f>IF($U$98="základní",$N$98,0)</f>
        <v>0</v>
      </c>
      <c r="BF98" s="122">
        <f>IF($U$98="snížená",$N$98,0)</f>
        <v>0</v>
      </c>
      <c r="BG98" s="122">
        <f>IF($U$98="zákl. přenesená",$N$98,0)</f>
        <v>0</v>
      </c>
      <c r="BH98" s="122">
        <f>IF($U$98="sníž. přenesená",$N$98,0)</f>
        <v>0</v>
      </c>
      <c r="BI98" s="122">
        <f>IF($U$98="nulová",$N$98,0)</f>
        <v>0</v>
      </c>
      <c r="BJ98" s="75" t="s">
        <v>17</v>
      </c>
      <c r="BK98" s="122">
        <f>ROUND($L$98*$K$98,2)</f>
        <v>0</v>
      </c>
      <c r="BL98" s="75" t="s">
        <v>125</v>
      </c>
      <c r="BM98" s="75" t="s">
        <v>155</v>
      </c>
    </row>
    <row r="99" spans="2:47" s="6" customFormat="1" ht="16.5" customHeight="1">
      <c r="B99" s="21"/>
      <c r="C99" s="22"/>
      <c r="D99" s="22"/>
      <c r="E99" s="22"/>
      <c r="F99" s="197" t="s">
        <v>156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128</v>
      </c>
      <c r="AU99" s="6" t="s">
        <v>78</v>
      </c>
    </row>
    <row r="100" spans="2:51" s="6" customFormat="1" ht="15.75" customHeight="1">
      <c r="B100" s="123"/>
      <c r="C100" s="124"/>
      <c r="D100" s="124"/>
      <c r="E100" s="124"/>
      <c r="F100" s="198" t="s">
        <v>157</v>
      </c>
      <c r="G100" s="199"/>
      <c r="H100" s="199"/>
      <c r="I100" s="199"/>
      <c r="J100" s="124"/>
      <c r="K100" s="126">
        <v>125.4</v>
      </c>
      <c r="L100" s="124"/>
      <c r="M100" s="124"/>
      <c r="N100" s="124"/>
      <c r="O100" s="124"/>
      <c r="P100" s="124"/>
      <c r="Q100" s="124"/>
      <c r="R100" s="124"/>
      <c r="S100" s="127"/>
      <c r="T100" s="128"/>
      <c r="U100" s="124"/>
      <c r="V100" s="124"/>
      <c r="W100" s="124"/>
      <c r="X100" s="124"/>
      <c r="Y100" s="124"/>
      <c r="Z100" s="124"/>
      <c r="AA100" s="129"/>
      <c r="AT100" s="130" t="s">
        <v>130</v>
      </c>
      <c r="AU100" s="130" t="s">
        <v>78</v>
      </c>
      <c r="AV100" s="130" t="s">
        <v>78</v>
      </c>
      <c r="AW100" s="130" t="s">
        <v>91</v>
      </c>
      <c r="AX100" s="130" t="s">
        <v>17</v>
      </c>
      <c r="AY100" s="130" t="s">
        <v>119</v>
      </c>
    </row>
    <row r="101" spans="2:65" s="6" customFormat="1" ht="27" customHeight="1">
      <c r="B101" s="21"/>
      <c r="C101" s="113" t="s">
        <v>158</v>
      </c>
      <c r="D101" s="113" t="s">
        <v>121</v>
      </c>
      <c r="E101" s="114" t="s">
        <v>159</v>
      </c>
      <c r="F101" s="193" t="s">
        <v>160</v>
      </c>
      <c r="G101" s="194"/>
      <c r="H101" s="194"/>
      <c r="I101" s="194"/>
      <c r="J101" s="116" t="s">
        <v>76</v>
      </c>
      <c r="K101" s="117">
        <v>80.378</v>
      </c>
      <c r="L101" s="195"/>
      <c r="M101" s="194"/>
      <c r="N101" s="196">
        <f>ROUND($L$101*$K$101,2)</f>
        <v>0</v>
      </c>
      <c r="O101" s="194"/>
      <c r="P101" s="194"/>
      <c r="Q101" s="194"/>
      <c r="R101" s="115" t="s">
        <v>124</v>
      </c>
      <c r="S101" s="41"/>
      <c r="T101" s="118"/>
      <c r="U101" s="119" t="s">
        <v>36</v>
      </c>
      <c r="V101" s="22"/>
      <c r="W101" s="22"/>
      <c r="X101" s="120">
        <v>0.00012</v>
      </c>
      <c r="Y101" s="120">
        <f>$X$101*$K$101</f>
        <v>0.00964536</v>
      </c>
      <c r="Z101" s="120">
        <v>0</v>
      </c>
      <c r="AA101" s="121">
        <f>$Z$101*$K$101</f>
        <v>0</v>
      </c>
      <c r="AR101" s="75" t="s">
        <v>125</v>
      </c>
      <c r="AT101" s="75" t="s">
        <v>121</v>
      </c>
      <c r="AU101" s="75" t="s">
        <v>78</v>
      </c>
      <c r="AY101" s="6" t="s">
        <v>119</v>
      </c>
      <c r="BE101" s="122">
        <f>IF($U$101="základní",$N$101,0)</f>
        <v>0</v>
      </c>
      <c r="BF101" s="122">
        <f>IF($U$101="snížená",$N$101,0)</f>
        <v>0</v>
      </c>
      <c r="BG101" s="122">
        <f>IF($U$101="zákl. přenesená",$N$101,0)</f>
        <v>0</v>
      </c>
      <c r="BH101" s="122">
        <f>IF($U$101="sníž. přenesená",$N$101,0)</f>
        <v>0</v>
      </c>
      <c r="BI101" s="122">
        <f>IF($U$101="nulová",$N$101,0)</f>
        <v>0</v>
      </c>
      <c r="BJ101" s="75" t="s">
        <v>17</v>
      </c>
      <c r="BK101" s="122">
        <f>ROUND($L$101*$K$101,2)</f>
        <v>0</v>
      </c>
      <c r="BL101" s="75" t="s">
        <v>125</v>
      </c>
      <c r="BM101" s="75" t="s">
        <v>161</v>
      </c>
    </row>
    <row r="102" spans="2:47" s="6" customFormat="1" ht="16.5" customHeight="1">
      <c r="B102" s="21"/>
      <c r="C102" s="22"/>
      <c r="D102" s="22"/>
      <c r="E102" s="22"/>
      <c r="F102" s="197" t="s">
        <v>162</v>
      </c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128</v>
      </c>
      <c r="AU102" s="6" t="s">
        <v>78</v>
      </c>
    </row>
    <row r="103" spans="2:51" s="6" customFormat="1" ht="39" customHeight="1">
      <c r="B103" s="123"/>
      <c r="C103" s="124"/>
      <c r="D103" s="124"/>
      <c r="E103" s="124" t="s">
        <v>83</v>
      </c>
      <c r="F103" s="198" t="s">
        <v>163</v>
      </c>
      <c r="G103" s="199"/>
      <c r="H103" s="199"/>
      <c r="I103" s="199"/>
      <c r="J103" s="124"/>
      <c r="K103" s="126">
        <v>80.378</v>
      </c>
      <c r="L103" s="124"/>
      <c r="M103" s="124"/>
      <c r="N103" s="124"/>
      <c r="O103" s="124"/>
      <c r="P103" s="124"/>
      <c r="Q103" s="124"/>
      <c r="R103" s="124"/>
      <c r="S103" s="127"/>
      <c r="T103" s="128"/>
      <c r="U103" s="124"/>
      <c r="V103" s="124"/>
      <c r="W103" s="124"/>
      <c r="X103" s="124"/>
      <c r="Y103" s="124"/>
      <c r="Z103" s="124"/>
      <c r="AA103" s="129"/>
      <c r="AT103" s="130" t="s">
        <v>130</v>
      </c>
      <c r="AU103" s="130" t="s">
        <v>78</v>
      </c>
      <c r="AV103" s="130" t="s">
        <v>78</v>
      </c>
      <c r="AW103" s="130" t="s">
        <v>91</v>
      </c>
      <c r="AX103" s="130" t="s">
        <v>17</v>
      </c>
      <c r="AY103" s="130" t="s">
        <v>119</v>
      </c>
    </row>
    <row r="104" spans="2:63" s="102" customFormat="1" ht="30.75" customHeight="1">
      <c r="B104" s="103"/>
      <c r="C104" s="104"/>
      <c r="D104" s="112" t="s">
        <v>94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209">
        <f>$BK$104</f>
        <v>0</v>
      </c>
      <c r="O104" s="208"/>
      <c r="P104" s="208"/>
      <c r="Q104" s="208"/>
      <c r="R104" s="104"/>
      <c r="S104" s="106"/>
      <c r="T104" s="107"/>
      <c r="U104" s="104"/>
      <c r="V104" s="104"/>
      <c r="W104" s="108">
        <f>$W$105+SUM($W$106:$W$127)</f>
        <v>0</v>
      </c>
      <c r="X104" s="104"/>
      <c r="Y104" s="108">
        <f>$Y$105+SUM($Y$106:$Y$127)</f>
        <v>0.1342476</v>
      </c>
      <c r="Z104" s="104"/>
      <c r="AA104" s="109">
        <f>$AA$105+SUM($AA$106:$AA$127)</f>
        <v>4.873451</v>
      </c>
      <c r="AR104" s="110" t="s">
        <v>17</v>
      </c>
      <c r="AT104" s="110" t="s">
        <v>65</v>
      </c>
      <c r="AU104" s="110" t="s">
        <v>17</v>
      </c>
      <c r="AY104" s="110" t="s">
        <v>119</v>
      </c>
      <c r="BK104" s="111">
        <f>$BK$105+SUM($BK$106:$BK$127)</f>
        <v>0</v>
      </c>
    </row>
    <row r="105" spans="2:65" s="6" customFormat="1" ht="39" customHeight="1">
      <c r="B105" s="21"/>
      <c r="C105" s="113" t="s">
        <v>164</v>
      </c>
      <c r="D105" s="113" t="s">
        <v>121</v>
      </c>
      <c r="E105" s="114" t="s">
        <v>165</v>
      </c>
      <c r="F105" s="193" t="s">
        <v>166</v>
      </c>
      <c r="G105" s="194"/>
      <c r="H105" s="194"/>
      <c r="I105" s="194"/>
      <c r="J105" s="116" t="s">
        <v>76</v>
      </c>
      <c r="K105" s="117">
        <v>210.6</v>
      </c>
      <c r="L105" s="195"/>
      <c r="M105" s="194"/>
      <c r="N105" s="196">
        <f>ROUND($L$105*$K$105,2)</f>
        <v>0</v>
      </c>
      <c r="O105" s="194"/>
      <c r="P105" s="194"/>
      <c r="Q105" s="194"/>
      <c r="R105" s="115" t="s">
        <v>124</v>
      </c>
      <c r="S105" s="41"/>
      <c r="T105" s="118"/>
      <c r="U105" s="119" t="s">
        <v>36</v>
      </c>
      <c r="V105" s="22"/>
      <c r="W105" s="22"/>
      <c r="X105" s="120">
        <v>0</v>
      </c>
      <c r="Y105" s="120">
        <f>$X$105*$K$105</f>
        <v>0</v>
      </c>
      <c r="Z105" s="120">
        <v>0</v>
      </c>
      <c r="AA105" s="121">
        <f>$Z$105*$K$105</f>
        <v>0</v>
      </c>
      <c r="AR105" s="75" t="s">
        <v>125</v>
      </c>
      <c r="AT105" s="75" t="s">
        <v>121</v>
      </c>
      <c r="AU105" s="75" t="s">
        <v>78</v>
      </c>
      <c r="AY105" s="6" t="s">
        <v>119</v>
      </c>
      <c r="BE105" s="122">
        <f>IF($U$105="základní",$N$105,0)</f>
        <v>0</v>
      </c>
      <c r="BF105" s="122">
        <f>IF($U$105="snížená",$N$105,0)</f>
        <v>0</v>
      </c>
      <c r="BG105" s="122">
        <f>IF($U$105="zákl. přenesená",$N$105,0)</f>
        <v>0</v>
      </c>
      <c r="BH105" s="122">
        <f>IF($U$105="sníž. přenesená",$N$105,0)</f>
        <v>0</v>
      </c>
      <c r="BI105" s="122">
        <f>IF($U$105="nulová",$N$105,0)</f>
        <v>0</v>
      </c>
      <c r="BJ105" s="75" t="s">
        <v>17</v>
      </c>
      <c r="BK105" s="122">
        <f>ROUND($L$105*$K$105,2)</f>
        <v>0</v>
      </c>
      <c r="BL105" s="75" t="s">
        <v>125</v>
      </c>
      <c r="BM105" s="75" t="s">
        <v>167</v>
      </c>
    </row>
    <row r="106" spans="2:47" s="6" customFormat="1" ht="16.5" customHeight="1">
      <c r="B106" s="21"/>
      <c r="C106" s="22"/>
      <c r="D106" s="22"/>
      <c r="E106" s="22"/>
      <c r="F106" s="197" t="s">
        <v>168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128</v>
      </c>
      <c r="AU106" s="6" t="s">
        <v>78</v>
      </c>
    </row>
    <row r="107" spans="2:51" s="6" customFormat="1" ht="15.75" customHeight="1">
      <c r="B107" s="123"/>
      <c r="C107" s="124"/>
      <c r="D107" s="124"/>
      <c r="E107" s="124"/>
      <c r="F107" s="198" t="s">
        <v>169</v>
      </c>
      <c r="G107" s="199"/>
      <c r="H107" s="199"/>
      <c r="I107" s="199"/>
      <c r="J107" s="124"/>
      <c r="K107" s="126">
        <v>210.6</v>
      </c>
      <c r="L107" s="124"/>
      <c r="M107" s="124"/>
      <c r="N107" s="124"/>
      <c r="O107" s="124"/>
      <c r="P107" s="124"/>
      <c r="Q107" s="124"/>
      <c r="R107" s="124"/>
      <c r="S107" s="127"/>
      <c r="T107" s="128"/>
      <c r="U107" s="124"/>
      <c r="V107" s="124"/>
      <c r="W107" s="124"/>
      <c r="X107" s="124"/>
      <c r="Y107" s="124"/>
      <c r="Z107" s="124"/>
      <c r="AA107" s="129"/>
      <c r="AT107" s="130" t="s">
        <v>130</v>
      </c>
      <c r="AU107" s="130" t="s">
        <v>78</v>
      </c>
      <c r="AV107" s="130" t="s">
        <v>78</v>
      </c>
      <c r="AW107" s="130" t="s">
        <v>91</v>
      </c>
      <c r="AX107" s="130" t="s">
        <v>17</v>
      </c>
      <c r="AY107" s="130" t="s">
        <v>119</v>
      </c>
    </row>
    <row r="108" spans="2:65" s="6" customFormat="1" ht="39" customHeight="1">
      <c r="B108" s="21"/>
      <c r="C108" s="113" t="s">
        <v>170</v>
      </c>
      <c r="D108" s="113" t="s">
        <v>121</v>
      </c>
      <c r="E108" s="114" t="s">
        <v>171</v>
      </c>
      <c r="F108" s="193" t="s">
        <v>172</v>
      </c>
      <c r="G108" s="194"/>
      <c r="H108" s="194"/>
      <c r="I108" s="194"/>
      <c r="J108" s="116" t="s">
        <v>76</v>
      </c>
      <c r="K108" s="117">
        <v>2948.4</v>
      </c>
      <c r="L108" s="195"/>
      <c r="M108" s="194"/>
      <c r="N108" s="196">
        <f>ROUND($L$108*$K$108,2)</f>
        <v>0</v>
      </c>
      <c r="O108" s="194"/>
      <c r="P108" s="194"/>
      <c r="Q108" s="194"/>
      <c r="R108" s="115" t="s">
        <v>124</v>
      </c>
      <c r="S108" s="41"/>
      <c r="T108" s="118"/>
      <c r="U108" s="119" t="s">
        <v>36</v>
      </c>
      <c r="V108" s="22"/>
      <c r="W108" s="22"/>
      <c r="X108" s="120">
        <v>0</v>
      </c>
      <c r="Y108" s="120">
        <f>$X$108*$K$108</f>
        <v>0</v>
      </c>
      <c r="Z108" s="120">
        <v>0</v>
      </c>
      <c r="AA108" s="121">
        <f>$Z$108*$K$108</f>
        <v>0</v>
      </c>
      <c r="AR108" s="75" t="s">
        <v>125</v>
      </c>
      <c r="AT108" s="75" t="s">
        <v>121</v>
      </c>
      <c r="AU108" s="75" t="s">
        <v>78</v>
      </c>
      <c r="AY108" s="6" t="s">
        <v>119</v>
      </c>
      <c r="BE108" s="122">
        <f>IF($U$108="základní",$N$108,0)</f>
        <v>0</v>
      </c>
      <c r="BF108" s="122">
        <f>IF($U$108="snížená",$N$108,0)</f>
        <v>0</v>
      </c>
      <c r="BG108" s="122">
        <f>IF($U$108="zákl. přenesená",$N$108,0)</f>
        <v>0</v>
      </c>
      <c r="BH108" s="122">
        <f>IF($U$108="sníž. přenesená",$N$108,0)</f>
        <v>0</v>
      </c>
      <c r="BI108" s="122">
        <f>IF($U$108="nulová",$N$108,0)</f>
        <v>0</v>
      </c>
      <c r="BJ108" s="75" t="s">
        <v>17</v>
      </c>
      <c r="BK108" s="122">
        <f>ROUND($L$108*$K$108,2)</f>
        <v>0</v>
      </c>
      <c r="BL108" s="75" t="s">
        <v>125</v>
      </c>
      <c r="BM108" s="75" t="s">
        <v>173</v>
      </c>
    </row>
    <row r="109" spans="2:47" s="6" customFormat="1" ht="27" customHeight="1">
      <c r="B109" s="21"/>
      <c r="C109" s="22"/>
      <c r="D109" s="22"/>
      <c r="E109" s="22"/>
      <c r="F109" s="197" t="s">
        <v>174</v>
      </c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128</v>
      </c>
      <c r="AU109" s="6" t="s">
        <v>78</v>
      </c>
    </row>
    <row r="110" spans="2:51" s="6" customFormat="1" ht="15.75" customHeight="1">
      <c r="B110" s="123"/>
      <c r="C110" s="124"/>
      <c r="D110" s="124"/>
      <c r="E110" s="124"/>
      <c r="F110" s="198" t="s">
        <v>175</v>
      </c>
      <c r="G110" s="199"/>
      <c r="H110" s="199"/>
      <c r="I110" s="199"/>
      <c r="J110" s="124"/>
      <c r="K110" s="126">
        <v>2948.4</v>
      </c>
      <c r="L110" s="124"/>
      <c r="M110" s="124"/>
      <c r="N110" s="124"/>
      <c r="O110" s="124"/>
      <c r="P110" s="124"/>
      <c r="Q110" s="124"/>
      <c r="R110" s="124"/>
      <c r="S110" s="127"/>
      <c r="T110" s="128"/>
      <c r="U110" s="124"/>
      <c r="V110" s="124"/>
      <c r="W110" s="124"/>
      <c r="X110" s="124"/>
      <c r="Y110" s="124"/>
      <c r="Z110" s="124"/>
      <c r="AA110" s="129"/>
      <c r="AT110" s="130" t="s">
        <v>130</v>
      </c>
      <c r="AU110" s="130" t="s">
        <v>78</v>
      </c>
      <c r="AV110" s="130" t="s">
        <v>78</v>
      </c>
      <c r="AW110" s="130" t="s">
        <v>91</v>
      </c>
      <c r="AX110" s="130" t="s">
        <v>17</v>
      </c>
      <c r="AY110" s="130" t="s">
        <v>119</v>
      </c>
    </row>
    <row r="111" spans="2:65" s="6" customFormat="1" ht="39" customHeight="1">
      <c r="B111" s="21"/>
      <c r="C111" s="113" t="s">
        <v>176</v>
      </c>
      <c r="D111" s="113" t="s">
        <v>121</v>
      </c>
      <c r="E111" s="114" t="s">
        <v>177</v>
      </c>
      <c r="F111" s="193" t="s">
        <v>178</v>
      </c>
      <c r="G111" s="194"/>
      <c r="H111" s="194"/>
      <c r="I111" s="194"/>
      <c r="J111" s="116" t="s">
        <v>76</v>
      </c>
      <c r="K111" s="117">
        <v>210.6</v>
      </c>
      <c r="L111" s="195"/>
      <c r="M111" s="194"/>
      <c r="N111" s="196">
        <f>ROUND($L$111*$K$111,2)</f>
        <v>0</v>
      </c>
      <c r="O111" s="194"/>
      <c r="P111" s="194"/>
      <c r="Q111" s="194"/>
      <c r="R111" s="115" t="s">
        <v>124</v>
      </c>
      <c r="S111" s="41"/>
      <c r="T111" s="118"/>
      <c r="U111" s="119" t="s">
        <v>36</v>
      </c>
      <c r="V111" s="22"/>
      <c r="W111" s="22"/>
      <c r="X111" s="120">
        <v>0</v>
      </c>
      <c r="Y111" s="120">
        <f>$X$111*$K$111</f>
        <v>0</v>
      </c>
      <c r="Z111" s="120">
        <v>0</v>
      </c>
      <c r="AA111" s="121">
        <f>$Z$111*$K$111</f>
        <v>0</v>
      </c>
      <c r="AR111" s="75" t="s">
        <v>125</v>
      </c>
      <c r="AT111" s="75" t="s">
        <v>121</v>
      </c>
      <c r="AU111" s="75" t="s">
        <v>78</v>
      </c>
      <c r="AY111" s="6" t="s">
        <v>119</v>
      </c>
      <c r="BE111" s="122">
        <f>IF($U$111="základní",$N$111,0)</f>
        <v>0</v>
      </c>
      <c r="BF111" s="122">
        <f>IF($U$111="snížená",$N$111,0)</f>
        <v>0</v>
      </c>
      <c r="BG111" s="122">
        <f>IF($U$111="zákl. přenesená",$N$111,0)</f>
        <v>0</v>
      </c>
      <c r="BH111" s="122">
        <f>IF($U$111="sníž. přenesená",$N$111,0)</f>
        <v>0</v>
      </c>
      <c r="BI111" s="122">
        <f>IF($U$111="nulová",$N$111,0)</f>
        <v>0</v>
      </c>
      <c r="BJ111" s="75" t="s">
        <v>17</v>
      </c>
      <c r="BK111" s="122">
        <f>ROUND($L$111*$K$111,2)</f>
        <v>0</v>
      </c>
      <c r="BL111" s="75" t="s">
        <v>125</v>
      </c>
      <c r="BM111" s="75" t="s">
        <v>179</v>
      </c>
    </row>
    <row r="112" spans="2:47" s="6" customFormat="1" ht="16.5" customHeight="1">
      <c r="B112" s="21"/>
      <c r="C112" s="22"/>
      <c r="D112" s="22"/>
      <c r="E112" s="22"/>
      <c r="F112" s="197" t="s">
        <v>180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128</v>
      </c>
      <c r="AU112" s="6" t="s">
        <v>78</v>
      </c>
    </row>
    <row r="113" spans="2:65" s="6" customFormat="1" ht="27" customHeight="1">
      <c r="B113" s="21"/>
      <c r="C113" s="113" t="s">
        <v>181</v>
      </c>
      <c r="D113" s="113" t="s">
        <v>121</v>
      </c>
      <c r="E113" s="114" t="s">
        <v>182</v>
      </c>
      <c r="F113" s="193" t="s">
        <v>183</v>
      </c>
      <c r="G113" s="194"/>
      <c r="H113" s="194"/>
      <c r="I113" s="194"/>
      <c r="J113" s="116" t="s">
        <v>184</v>
      </c>
      <c r="K113" s="117">
        <v>43.092</v>
      </c>
      <c r="L113" s="195"/>
      <c r="M113" s="194"/>
      <c r="N113" s="196">
        <f>ROUND($L$113*$K$113,2)</f>
        <v>0</v>
      </c>
      <c r="O113" s="194"/>
      <c r="P113" s="194"/>
      <c r="Q113" s="194"/>
      <c r="R113" s="115" t="s">
        <v>124</v>
      </c>
      <c r="S113" s="41"/>
      <c r="T113" s="118"/>
      <c r="U113" s="119" t="s">
        <v>36</v>
      </c>
      <c r="V113" s="22"/>
      <c r="W113" s="22"/>
      <c r="X113" s="120">
        <v>0</v>
      </c>
      <c r="Y113" s="120">
        <f>$X$113*$K$113</f>
        <v>0</v>
      </c>
      <c r="Z113" s="120">
        <v>0</v>
      </c>
      <c r="AA113" s="121">
        <f>$Z$113*$K$113</f>
        <v>0</v>
      </c>
      <c r="AR113" s="75" t="s">
        <v>125</v>
      </c>
      <c r="AT113" s="75" t="s">
        <v>121</v>
      </c>
      <c r="AU113" s="75" t="s">
        <v>78</v>
      </c>
      <c r="AY113" s="6" t="s">
        <v>119</v>
      </c>
      <c r="BE113" s="122">
        <f>IF($U$113="základní",$N$113,0)</f>
        <v>0</v>
      </c>
      <c r="BF113" s="122">
        <f>IF($U$113="snížená",$N$113,0)</f>
        <v>0</v>
      </c>
      <c r="BG113" s="122">
        <f>IF($U$113="zákl. přenesená",$N$113,0)</f>
        <v>0</v>
      </c>
      <c r="BH113" s="122">
        <f>IF($U$113="sníž. přenesená",$N$113,0)</f>
        <v>0</v>
      </c>
      <c r="BI113" s="122">
        <f>IF($U$113="nulová",$N$113,0)</f>
        <v>0</v>
      </c>
      <c r="BJ113" s="75" t="s">
        <v>17</v>
      </c>
      <c r="BK113" s="122">
        <f>ROUND($L$113*$K$113,2)</f>
        <v>0</v>
      </c>
      <c r="BL113" s="75" t="s">
        <v>125</v>
      </c>
      <c r="BM113" s="75" t="s">
        <v>185</v>
      </c>
    </row>
    <row r="114" spans="2:47" s="6" customFormat="1" ht="16.5" customHeight="1">
      <c r="B114" s="21"/>
      <c r="C114" s="22"/>
      <c r="D114" s="22"/>
      <c r="E114" s="22"/>
      <c r="F114" s="197" t="s">
        <v>186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128</v>
      </c>
      <c r="AU114" s="6" t="s">
        <v>78</v>
      </c>
    </row>
    <row r="115" spans="2:51" s="6" customFormat="1" ht="15.75" customHeight="1">
      <c r="B115" s="123"/>
      <c r="C115" s="124"/>
      <c r="D115" s="124"/>
      <c r="E115" s="124"/>
      <c r="F115" s="198" t="s">
        <v>187</v>
      </c>
      <c r="G115" s="199"/>
      <c r="H115" s="199"/>
      <c r="I115" s="199"/>
      <c r="J115" s="124"/>
      <c r="K115" s="126">
        <v>43.092</v>
      </c>
      <c r="L115" s="124"/>
      <c r="M115" s="124"/>
      <c r="N115" s="124"/>
      <c r="O115" s="124"/>
      <c r="P115" s="124"/>
      <c r="Q115" s="124"/>
      <c r="R115" s="124"/>
      <c r="S115" s="127"/>
      <c r="T115" s="128"/>
      <c r="U115" s="124"/>
      <c r="V115" s="124"/>
      <c r="W115" s="124"/>
      <c r="X115" s="124"/>
      <c r="Y115" s="124"/>
      <c r="Z115" s="124"/>
      <c r="AA115" s="129"/>
      <c r="AT115" s="130" t="s">
        <v>130</v>
      </c>
      <c r="AU115" s="130" t="s">
        <v>78</v>
      </c>
      <c r="AV115" s="130" t="s">
        <v>78</v>
      </c>
      <c r="AW115" s="130" t="s">
        <v>91</v>
      </c>
      <c r="AX115" s="130" t="s">
        <v>17</v>
      </c>
      <c r="AY115" s="130" t="s">
        <v>119</v>
      </c>
    </row>
    <row r="116" spans="2:65" s="6" customFormat="1" ht="27" customHeight="1">
      <c r="B116" s="21"/>
      <c r="C116" s="113" t="s">
        <v>188</v>
      </c>
      <c r="D116" s="113" t="s">
        <v>121</v>
      </c>
      <c r="E116" s="114" t="s">
        <v>189</v>
      </c>
      <c r="F116" s="193" t="s">
        <v>190</v>
      </c>
      <c r="G116" s="194"/>
      <c r="H116" s="194"/>
      <c r="I116" s="194"/>
      <c r="J116" s="116" t="s">
        <v>184</v>
      </c>
      <c r="K116" s="117">
        <v>43.092</v>
      </c>
      <c r="L116" s="195"/>
      <c r="M116" s="194"/>
      <c r="N116" s="196">
        <f>ROUND($L$116*$K$116,2)</f>
        <v>0</v>
      </c>
      <c r="O116" s="194"/>
      <c r="P116" s="194"/>
      <c r="Q116" s="194"/>
      <c r="R116" s="115" t="s">
        <v>124</v>
      </c>
      <c r="S116" s="41"/>
      <c r="T116" s="118"/>
      <c r="U116" s="119" t="s">
        <v>36</v>
      </c>
      <c r="V116" s="22"/>
      <c r="W116" s="22"/>
      <c r="X116" s="120">
        <v>0</v>
      </c>
      <c r="Y116" s="120">
        <f>$X$116*$K$116</f>
        <v>0</v>
      </c>
      <c r="Z116" s="120">
        <v>0</v>
      </c>
      <c r="AA116" s="121">
        <f>$Z$116*$K$116</f>
        <v>0</v>
      </c>
      <c r="AR116" s="75" t="s">
        <v>125</v>
      </c>
      <c r="AT116" s="75" t="s">
        <v>121</v>
      </c>
      <c r="AU116" s="75" t="s">
        <v>78</v>
      </c>
      <c r="AY116" s="6" t="s">
        <v>119</v>
      </c>
      <c r="BE116" s="122">
        <f>IF($U$116="základní",$N$116,0)</f>
        <v>0</v>
      </c>
      <c r="BF116" s="122">
        <f>IF($U$116="snížená",$N$116,0)</f>
        <v>0</v>
      </c>
      <c r="BG116" s="122">
        <f>IF($U$116="zákl. přenesená",$N$116,0)</f>
        <v>0</v>
      </c>
      <c r="BH116" s="122">
        <f>IF($U$116="sníž. přenesená",$N$116,0)</f>
        <v>0</v>
      </c>
      <c r="BI116" s="122">
        <f>IF($U$116="nulová",$N$116,0)</f>
        <v>0</v>
      </c>
      <c r="BJ116" s="75" t="s">
        <v>17</v>
      </c>
      <c r="BK116" s="122">
        <f>ROUND($L$116*$K$116,2)</f>
        <v>0</v>
      </c>
      <c r="BL116" s="75" t="s">
        <v>125</v>
      </c>
      <c r="BM116" s="75" t="s">
        <v>191</v>
      </c>
    </row>
    <row r="117" spans="2:47" s="6" customFormat="1" ht="16.5" customHeight="1">
      <c r="B117" s="21"/>
      <c r="C117" s="22"/>
      <c r="D117" s="22"/>
      <c r="E117" s="22"/>
      <c r="F117" s="197" t="s">
        <v>192</v>
      </c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128</v>
      </c>
      <c r="AU117" s="6" t="s">
        <v>78</v>
      </c>
    </row>
    <row r="118" spans="2:65" s="6" customFormat="1" ht="27" customHeight="1">
      <c r="B118" s="21"/>
      <c r="C118" s="113" t="s">
        <v>193</v>
      </c>
      <c r="D118" s="113" t="s">
        <v>121</v>
      </c>
      <c r="E118" s="114" t="s">
        <v>194</v>
      </c>
      <c r="F118" s="193" t="s">
        <v>195</v>
      </c>
      <c r="G118" s="194"/>
      <c r="H118" s="194"/>
      <c r="I118" s="194"/>
      <c r="J118" s="116" t="s">
        <v>76</v>
      </c>
      <c r="K118" s="117">
        <v>59.834</v>
      </c>
      <c r="L118" s="195"/>
      <c r="M118" s="194"/>
      <c r="N118" s="196">
        <f>ROUND($L$118*$K$118,2)</f>
        <v>0</v>
      </c>
      <c r="O118" s="194"/>
      <c r="P118" s="194"/>
      <c r="Q118" s="194"/>
      <c r="R118" s="115" t="s">
        <v>124</v>
      </c>
      <c r="S118" s="41"/>
      <c r="T118" s="118"/>
      <c r="U118" s="119" t="s">
        <v>36</v>
      </c>
      <c r="V118" s="22"/>
      <c r="W118" s="22"/>
      <c r="X118" s="120">
        <v>0</v>
      </c>
      <c r="Y118" s="120">
        <f>$X$118*$K$118</f>
        <v>0</v>
      </c>
      <c r="Z118" s="120">
        <v>0.034</v>
      </c>
      <c r="AA118" s="121">
        <f>$Z$118*$K$118</f>
        <v>2.0343560000000003</v>
      </c>
      <c r="AR118" s="75" t="s">
        <v>125</v>
      </c>
      <c r="AT118" s="75" t="s">
        <v>121</v>
      </c>
      <c r="AU118" s="75" t="s">
        <v>78</v>
      </c>
      <c r="AY118" s="6" t="s">
        <v>119</v>
      </c>
      <c r="BE118" s="122">
        <f>IF($U$118="základní",$N$118,0)</f>
        <v>0</v>
      </c>
      <c r="BF118" s="122">
        <f>IF($U$118="snížená",$N$118,0)</f>
        <v>0</v>
      </c>
      <c r="BG118" s="122">
        <f>IF($U$118="zákl. přenesená",$N$118,0)</f>
        <v>0</v>
      </c>
      <c r="BH118" s="122">
        <f>IF($U$118="sníž. přenesená",$N$118,0)</f>
        <v>0</v>
      </c>
      <c r="BI118" s="122">
        <f>IF($U$118="nulová",$N$118,0)</f>
        <v>0</v>
      </c>
      <c r="BJ118" s="75" t="s">
        <v>17</v>
      </c>
      <c r="BK118" s="122">
        <f>ROUND($L$118*$K$118,2)</f>
        <v>0</v>
      </c>
      <c r="BL118" s="75" t="s">
        <v>125</v>
      </c>
      <c r="BM118" s="75" t="s">
        <v>196</v>
      </c>
    </row>
    <row r="119" spans="2:47" s="6" customFormat="1" ht="16.5" customHeight="1">
      <c r="B119" s="21"/>
      <c r="C119" s="22"/>
      <c r="D119" s="22"/>
      <c r="E119" s="22"/>
      <c r="F119" s="197" t="s">
        <v>197</v>
      </c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128</v>
      </c>
      <c r="AU119" s="6" t="s">
        <v>78</v>
      </c>
    </row>
    <row r="120" spans="2:51" s="6" customFormat="1" ht="39" customHeight="1">
      <c r="B120" s="123"/>
      <c r="C120" s="124"/>
      <c r="D120" s="124"/>
      <c r="E120" s="124"/>
      <c r="F120" s="198" t="s">
        <v>198</v>
      </c>
      <c r="G120" s="199"/>
      <c r="H120" s="199"/>
      <c r="I120" s="199"/>
      <c r="J120" s="124"/>
      <c r="K120" s="126">
        <v>59.834</v>
      </c>
      <c r="L120" s="124"/>
      <c r="M120" s="124"/>
      <c r="N120" s="124"/>
      <c r="O120" s="124"/>
      <c r="P120" s="124"/>
      <c r="Q120" s="124"/>
      <c r="R120" s="124"/>
      <c r="S120" s="127"/>
      <c r="T120" s="128"/>
      <c r="U120" s="124"/>
      <c r="V120" s="124"/>
      <c r="W120" s="124"/>
      <c r="X120" s="124"/>
      <c r="Y120" s="124"/>
      <c r="Z120" s="124"/>
      <c r="AA120" s="129"/>
      <c r="AT120" s="130" t="s">
        <v>130</v>
      </c>
      <c r="AU120" s="130" t="s">
        <v>78</v>
      </c>
      <c r="AV120" s="130" t="s">
        <v>78</v>
      </c>
      <c r="AW120" s="130" t="s">
        <v>91</v>
      </c>
      <c r="AX120" s="130" t="s">
        <v>17</v>
      </c>
      <c r="AY120" s="130" t="s">
        <v>119</v>
      </c>
    </row>
    <row r="121" spans="2:65" s="6" customFormat="1" ht="15.75" customHeight="1">
      <c r="B121" s="21"/>
      <c r="C121" s="113" t="s">
        <v>199</v>
      </c>
      <c r="D121" s="113" t="s">
        <v>121</v>
      </c>
      <c r="E121" s="114" t="s">
        <v>200</v>
      </c>
      <c r="F121" s="193" t="s">
        <v>201</v>
      </c>
      <c r="G121" s="194"/>
      <c r="H121" s="194"/>
      <c r="I121" s="194"/>
      <c r="J121" s="116" t="s">
        <v>76</v>
      </c>
      <c r="K121" s="117">
        <v>45.065</v>
      </c>
      <c r="L121" s="195"/>
      <c r="M121" s="194"/>
      <c r="N121" s="196">
        <f>ROUND($L$121*$K$121,2)</f>
        <v>0</v>
      </c>
      <c r="O121" s="194"/>
      <c r="P121" s="194"/>
      <c r="Q121" s="194"/>
      <c r="R121" s="115" t="s">
        <v>124</v>
      </c>
      <c r="S121" s="41"/>
      <c r="T121" s="118"/>
      <c r="U121" s="119" t="s">
        <v>36</v>
      </c>
      <c r="V121" s="22"/>
      <c r="W121" s="22"/>
      <c r="X121" s="120">
        <v>0</v>
      </c>
      <c r="Y121" s="120">
        <f>$X$121*$K$121</f>
        <v>0</v>
      </c>
      <c r="Z121" s="120">
        <v>0.063</v>
      </c>
      <c r="AA121" s="121">
        <f>$Z$121*$K$121</f>
        <v>2.839095</v>
      </c>
      <c r="AR121" s="75" t="s">
        <v>125</v>
      </c>
      <c r="AT121" s="75" t="s">
        <v>121</v>
      </c>
      <c r="AU121" s="75" t="s">
        <v>78</v>
      </c>
      <c r="AY121" s="6" t="s">
        <v>119</v>
      </c>
      <c r="BE121" s="122">
        <f>IF($U$121="základní",$N$121,0)</f>
        <v>0</v>
      </c>
      <c r="BF121" s="122">
        <f>IF($U$121="snížená",$N$121,0)</f>
        <v>0</v>
      </c>
      <c r="BG121" s="122">
        <f>IF($U$121="zákl. přenesená",$N$121,0)</f>
        <v>0</v>
      </c>
      <c r="BH121" s="122">
        <f>IF($U$121="sníž. přenesená",$N$121,0)</f>
        <v>0</v>
      </c>
      <c r="BI121" s="122">
        <f>IF($U$121="nulová",$N$121,0)</f>
        <v>0</v>
      </c>
      <c r="BJ121" s="75" t="s">
        <v>17</v>
      </c>
      <c r="BK121" s="122">
        <f>ROUND($L$121*$K$121,2)</f>
        <v>0</v>
      </c>
      <c r="BL121" s="75" t="s">
        <v>125</v>
      </c>
      <c r="BM121" s="75" t="s">
        <v>202</v>
      </c>
    </row>
    <row r="122" spans="2:47" s="6" customFormat="1" ht="16.5" customHeight="1">
      <c r="B122" s="21"/>
      <c r="C122" s="22"/>
      <c r="D122" s="22"/>
      <c r="E122" s="22"/>
      <c r="F122" s="197" t="s">
        <v>203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128</v>
      </c>
      <c r="AU122" s="6" t="s">
        <v>78</v>
      </c>
    </row>
    <row r="123" spans="2:51" s="6" customFormat="1" ht="27" customHeight="1">
      <c r="B123" s="123"/>
      <c r="C123" s="124"/>
      <c r="D123" s="124"/>
      <c r="E123" s="124"/>
      <c r="F123" s="198" t="s">
        <v>204</v>
      </c>
      <c r="G123" s="199"/>
      <c r="H123" s="199"/>
      <c r="I123" s="199"/>
      <c r="J123" s="124"/>
      <c r="K123" s="126">
        <v>45.065</v>
      </c>
      <c r="L123" s="124"/>
      <c r="M123" s="124"/>
      <c r="N123" s="124"/>
      <c r="O123" s="124"/>
      <c r="P123" s="124"/>
      <c r="Q123" s="124"/>
      <c r="R123" s="124"/>
      <c r="S123" s="127"/>
      <c r="T123" s="128"/>
      <c r="U123" s="124"/>
      <c r="V123" s="124"/>
      <c r="W123" s="124"/>
      <c r="X123" s="124"/>
      <c r="Y123" s="124"/>
      <c r="Z123" s="124"/>
      <c r="AA123" s="129"/>
      <c r="AT123" s="130" t="s">
        <v>130</v>
      </c>
      <c r="AU123" s="130" t="s">
        <v>78</v>
      </c>
      <c r="AV123" s="130" t="s">
        <v>78</v>
      </c>
      <c r="AW123" s="130" t="s">
        <v>91</v>
      </c>
      <c r="AX123" s="130" t="s">
        <v>17</v>
      </c>
      <c r="AY123" s="130" t="s">
        <v>119</v>
      </c>
    </row>
    <row r="124" spans="2:65" s="6" customFormat="1" ht="27" customHeight="1">
      <c r="B124" s="21"/>
      <c r="C124" s="113" t="s">
        <v>205</v>
      </c>
      <c r="D124" s="113" t="s">
        <v>121</v>
      </c>
      <c r="E124" s="114" t="s">
        <v>206</v>
      </c>
      <c r="F124" s="193" t="s">
        <v>207</v>
      </c>
      <c r="G124" s="194"/>
      <c r="H124" s="194"/>
      <c r="I124" s="194"/>
      <c r="J124" s="116" t="s">
        <v>76</v>
      </c>
      <c r="K124" s="117">
        <v>18.855</v>
      </c>
      <c r="L124" s="195"/>
      <c r="M124" s="194"/>
      <c r="N124" s="196">
        <f>ROUND($L$124*$K$124,2)</f>
        <v>0</v>
      </c>
      <c r="O124" s="194"/>
      <c r="P124" s="194"/>
      <c r="Q124" s="194"/>
      <c r="R124" s="115" t="s">
        <v>124</v>
      </c>
      <c r="S124" s="41"/>
      <c r="T124" s="118"/>
      <c r="U124" s="119" t="s">
        <v>36</v>
      </c>
      <c r="V124" s="22"/>
      <c r="W124" s="22"/>
      <c r="X124" s="120">
        <v>0.00712</v>
      </c>
      <c r="Y124" s="120">
        <f>$X$124*$K$124</f>
        <v>0.1342476</v>
      </c>
      <c r="Z124" s="120">
        <v>0</v>
      </c>
      <c r="AA124" s="121">
        <f>$Z$124*$K$124</f>
        <v>0</v>
      </c>
      <c r="AR124" s="75" t="s">
        <v>125</v>
      </c>
      <c r="AT124" s="75" t="s">
        <v>121</v>
      </c>
      <c r="AU124" s="75" t="s">
        <v>78</v>
      </c>
      <c r="AY124" s="6" t="s">
        <v>119</v>
      </c>
      <c r="BE124" s="122">
        <f>IF($U$124="základní",$N$124,0)</f>
        <v>0</v>
      </c>
      <c r="BF124" s="122">
        <f>IF($U$124="snížená",$N$124,0)</f>
        <v>0</v>
      </c>
      <c r="BG124" s="122">
        <f>IF($U$124="zákl. přenesená",$N$124,0)</f>
        <v>0</v>
      </c>
      <c r="BH124" s="122">
        <f>IF($U$124="sníž. přenesená",$N$124,0)</f>
        <v>0</v>
      </c>
      <c r="BI124" s="122">
        <f>IF($U$124="nulová",$N$124,0)</f>
        <v>0</v>
      </c>
      <c r="BJ124" s="75" t="s">
        <v>17</v>
      </c>
      <c r="BK124" s="122">
        <f>ROUND($L$124*$K$124,2)</f>
        <v>0</v>
      </c>
      <c r="BL124" s="75" t="s">
        <v>125</v>
      </c>
      <c r="BM124" s="75" t="s">
        <v>208</v>
      </c>
    </row>
    <row r="125" spans="2:47" s="6" customFormat="1" ht="16.5" customHeight="1">
      <c r="B125" s="21"/>
      <c r="C125" s="22"/>
      <c r="D125" s="22"/>
      <c r="E125" s="22"/>
      <c r="F125" s="197" t="s">
        <v>209</v>
      </c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128</v>
      </c>
      <c r="AU125" s="6" t="s">
        <v>78</v>
      </c>
    </row>
    <row r="126" spans="2:51" s="6" customFormat="1" ht="27" customHeight="1">
      <c r="B126" s="123"/>
      <c r="C126" s="124"/>
      <c r="D126" s="124"/>
      <c r="E126" s="124"/>
      <c r="F126" s="198" t="s">
        <v>210</v>
      </c>
      <c r="G126" s="199"/>
      <c r="H126" s="199"/>
      <c r="I126" s="199"/>
      <c r="J126" s="124"/>
      <c r="K126" s="126">
        <v>18.855</v>
      </c>
      <c r="L126" s="124"/>
      <c r="M126" s="124"/>
      <c r="N126" s="124"/>
      <c r="O126" s="124"/>
      <c r="P126" s="124"/>
      <c r="Q126" s="124"/>
      <c r="R126" s="124"/>
      <c r="S126" s="127"/>
      <c r="T126" s="128"/>
      <c r="U126" s="124"/>
      <c r="V126" s="124"/>
      <c r="W126" s="124"/>
      <c r="X126" s="124"/>
      <c r="Y126" s="124"/>
      <c r="Z126" s="124"/>
      <c r="AA126" s="129"/>
      <c r="AT126" s="130" t="s">
        <v>130</v>
      </c>
      <c r="AU126" s="130" t="s">
        <v>78</v>
      </c>
      <c r="AV126" s="130" t="s">
        <v>78</v>
      </c>
      <c r="AW126" s="130" t="s">
        <v>91</v>
      </c>
      <c r="AX126" s="130" t="s">
        <v>17</v>
      </c>
      <c r="AY126" s="130" t="s">
        <v>119</v>
      </c>
    </row>
    <row r="127" spans="2:63" s="102" customFormat="1" ht="23.25" customHeight="1">
      <c r="B127" s="103"/>
      <c r="C127" s="104"/>
      <c r="D127" s="112" t="s">
        <v>95</v>
      </c>
      <c r="E127" s="104"/>
      <c r="F127" s="104"/>
      <c r="G127" s="104"/>
      <c r="H127" s="104"/>
      <c r="I127" s="104"/>
      <c r="J127" s="104"/>
      <c r="K127" s="104"/>
      <c r="L127" s="104"/>
      <c r="M127" s="104"/>
      <c r="N127" s="209">
        <f>$BK$127</f>
        <v>0</v>
      </c>
      <c r="O127" s="208"/>
      <c r="P127" s="208"/>
      <c r="Q127" s="208"/>
      <c r="R127" s="104"/>
      <c r="S127" s="106"/>
      <c r="T127" s="107"/>
      <c r="U127" s="104"/>
      <c r="V127" s="104"/>
      <c r="W127" s="108">
        <f>SUM($W$128:$W$141)</f>
        <v>0</v>
      </c>
      <c r="X127" s="104"/>
      <c r="Y127" s="108">
        <f>SUM($Y$128:$Y$141)</f>
        <v>0</v>
      </c>
      <c r="Z127" s="104"/>
      <c r="AA127" s="109">
        <f>SUM($AA$128:$AA$141)</f>
        <v>0</v>
      </c>
      <c r="AR127" s="110" t="s">
        <v>17</v>
      </c>
      <c r="AT127" s="110" t="s">
        <v>65</v>
      </c>
      <c r="AU127" s="110" t="s">
        <v>78</v>
      </c>
      <c r="AY127" s="110" t="s">
        <v>119</v>
      </c>
      <c r="BK127" s="111">
        <f>SUM($BK$128:$BK$141)</f>
        <v>0</v>
      </c>
    </row>
    <row r="128" spans="2:65" s="6" customFormat="1" ht="27" customHeight="1">
      <c r="B128" s="21"/>
      <c r="C128" s="113" t="s">
        <v>211</v>
      </c>
      <c r="D128" s="113" t="s">
        <v>121</v>
      </c>
      <c r="E128" s="114" t="s">
        <v>212</v>
      </c>
      <c r="F128" s="193" t="s">
        <v>213</v>
      </c>
      <c r="G128" s="194"/>
      <c r="H128" s="194"/>
      <c r="I128" s="194"/>
      <c r="J128" s="116" t="s">
        <v>214</v>
      </c>
      <c r="K128" s="117">
        <v>5.175</v>
      </c>
      <c r="L128" s="195"/>
      <c r="M128" s="194"/>
      <c r="N128" s="196">
        <f>ROUND($L$128*$K$128,2)</f>
        <v>0</v>
      </c>
      <c r="O128" s="194"/>
      <c r="P128" s="194"/>
      <c r="Q128" s="194"/>
      <c r="R128" s="115" t="s">
        <v>124</v>
      </c>
      <c r="S128" s="41"/>
      <c r="T128" s="118"/>
      <c r="U128" s="119" t="s">
        <v>36</v>
      </c>
      <c r="V128" s="22"/>
      <c r="W128" s="22"/>
      <c r="X128" s="120">
        <v>0</v>
      </c>
      <c r="Y128" s="120">
        <f>$X$128*$K$128</f>
        <v>0</v>
      </c>
      <c r="Z128" s="120">
        <v>0</v>
      </c>
      <c r="AA128" s="121">
        <f>$Z$128*$K$128</f>
        <v>0</v>
      </c>
      <c r="AR128" s="75" t="s">
        <v>125</v>
      </c>
      <c r="AT128" s="75" t="s">
        <v>121</v>
      </c>
      <c r="AU128" s="75" t="s">
        <v>215</v>
      </c>
      <c r="AY128" s="6" t="s">
        <v>119</v>
      </c>
      <c r="BE128" s="122">
        <f>IF($U$128="základní",$N$128,0)</f>
        <v>0</v>
      </c>
      <c r="BF128" s="122">
        <f>IF($U$128="snížená",$N$128,0)</f>
        <v>0</v>
      </c>
      <c r="BG128" s="122">
        <f>IF($U$128="zákl. přenesená",$N$128,0)</f>
        <v>0</v>
      </c>
      <c r="BH128" s="122">
        <f>IF($U$128="sníž. přenesená",$N$128,0)</f>
        <v>0</v>
      </c>
      <c r="BI128" s="122">
        <f>IF($U$128="nulová",$N$128,0)</f>
        <v>0</v>
      </c>
      <c r="BJ128" s="75" t="s">
        <v>17</v>
      </c>
      <c r="BK128" s="122">
        <f>ROUND($L$128*$K$128,2)</f>
        <v>0</v>
      </c>
      <c r="BL128" s="75" t="s">
        <v>125</v>
      </c>
      <c r="BM128" s="75" t="s">
        <v>216</v>
      </c>
    </row>
    <row r="129" spans="2:47" s="6" customFormat="1" ht="16.5" customHeight="1">
      <c r="B129" s="21"/>
      <c r="C129" s="22"/>
      <c r="D129" s="22"/>
      <c r="E129" s="22"/>
      <c r="F129" s="197" t="s">
        <v>213</v>
      </c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128</v>
      </c>
      <c r="AU129" s="6" t="s">
        <v>215</v>
      </c>
    </row>
    <row r="130" spans="2:65" s="6" customFormat="1" ht="39" customHeight="1">
      <c r="B130" s="21"/>
      <c r="C130" s="113" t="s">
        <v>217</v>
      </c>
      <c r="D130" s="113" t="s">
        <v>121</v>
      </c>
      <c r="E130" s="114" t="s">
        <v>218</v>
      </c>
      <c r="F130" s="193" t="s">
        <v>219</v>
      </c>
      <c r="G130" s="194"/>
      <c r="H130" s="194"/>
      <c r="I130" s="194"/>
      <c r="J130" s="116" t="s">
        <v>214</v>
      </c>
      <c r="K130" s="117">
        <v>51.75</v>
      </c>
      <c r="L130" s="195"/>
      <c r="M130" s="194"/>
      <c r="N130" s="196">
        <f>ROUND($L$130*$K$130,2)</f>
        <v>0</v>
      </c>
      <c r="O130" s="194"/>
      <c r="P130" s="194"/>
      <c r="Q130" s="194"/>
      <c r="R130" s="115" t="s">
        <v>124</v>
      </c>
      <c r="S130" s="41"/>
      <c r="T130" s="118"/>
      <c r="U130" s="119" t="s">
        <v>36</v>
      </c>
      <c r="V130" s="22"/>
      <c r="W130" s="22"/>
      <c r="X130" s="120">
        <v>0</v>
      </c>
      <c r="Y130" s="120">
        <f>$X$130*$K$130</f>
        <v>0</v>
      </c>
      <c r="Z130" s="120">
        <v>0</v>
      </c>
      <c r="AA130" s="121">
        <f>$Z$130*$K$130</f>
        <v>0</v>
      </c>
      <c r="AR130" s="75" t="s">
        <v>125</v>
      </c>
      <c r="AT130" s="75" t="s">
        <v>121</v>
      </c>
      <c r="AU130" s="75" t="s">
        <v>215</v>
      </c>
      <c r="AY130" s="6" t="s">
        <v>119</v>
      </c>
      <c r="BE130" s="122">
        <f>IF($U$130="základní",$N$130,0)</f>
        <v>0</v>
      </c>
      <c r="BF130" s="122">
        <f>IF($U$130="snížená",$N$130,0)</f>
        <v>0</v>
      </c>
      <c r="BG130" s="122">
        <f>IF($U$130="zákl. přenesená",$N$130,0)</f>
        <v>0</v>
      </c>
      <c r="BH130" s="122">
        <f>IF($U$130="sníž. přenesená",$N$130,0)</f>
        <v>0</v>
      </c>
      <c r="BI130" s="122">
        <f>IF($U$130="nulová",$N$130,0)</f>
        <v>0</v>
      </c>
      <c r="BJ130" s="75" t="s">
        <v>17</v>
      </c>
      <c r="BK130" s="122">
        <f>ROUND($L$130*$K$130,2)</f>
        <v>0</v>
      </c>
      <c r="BL130" s="75" t="s">
        <v>125</v>
      </c>
      <c r="BM130" s="75" t="s">
        <v>220</v>
      </c>
    </row>
    <row r="131" spans="2:47" s="6" customFormat="1" ht="16.5" customHeight="1">
      <c r="B131" s="21"/>
      <c r="C131" s="22"/>
      <c r="D131" s="22"/>
      <c r="E131" s="22"/>
      <c r="F131" s="197" t="s">
        <v>219</v>
      </c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41"/>
      <c r="T131" s="50"/>
      <c r="U131" s="22"/>
      <c r="V131" s="22"/>
      <c r="W131" s="22"/>
      <c r="X131" s="22"/>
      <c r="Y131" s="22"/>
      <c r="Z131" s="22"/>
      <c r="AA131" s="51"/>
      <c r="AT131" s="6" t="s">
        <v>128</v>
      </c>
      <c r="AU131" s="6" t="s">
        <v>215</v>
      </c>
    </row>
    <row r="132" spans="2:51" s="6" customFormat="1" ht="15.75" customHeight="1">
      <c r="B132" s="123"/>
      <c r="C132" s="124"/>
      <c r="D132" s="124"/>
      <c r="E132" s="124"/>
      <c r="F132" s="198" t="s">
        <v>221</v>
      </c>
      <c r="G132" s="199"/>
      <c r="H132" s="199"/>
      <c r="I132" s="199"/>
      <c r="J132" s="124"/>
      <c r="K132" s="126">
        <v>51.75</v>
      </c>
      <c r="L132" s="124"/>
      <c r="M132" s="124"/>
      <c r="N132" s="124"/>
      <c r="O132" s="124"/>
      <c r="P132" s="124"/>
      <c r="Q132" s="124"/>
      <c r="R132" s="124"/>
      <c r="S132" s="127"/>
      <c r="T132" s="128"/>
      <c r="U132" s="124"/>
      <c r="V132" s="124"/>
      <c r="W132" s="124"/>
      <c r="X132" s="124"/>
      <c r="Y132" s="124"/>
      <c r="Z132" s="124"/>
      <c r="AA132" s="129"/>
      <c r="AT132" s="130" t="s">
        <v>130</v>
      </c>
      <c r="AU132" s="130" t="s">
        <v>215</v>
      </c>
      <c r="AV132" s="130" t="s">
        <v>78</v>
      </c>
      <c r="AW132" s="130" t="s">
        <v>91</v>
      </c>
      <c r="AX132" s="130" t="s">
        <v>17</v>
      </c>
      <c r="AY132" s="130" t="s">
        <v>119</v>
      </c>
    </row>
    <row r="133" spans="2:65" s="6" customFormat="1" ht="27" customHeight="1">
      <c r="B133" s="21"/>
      <c r="C133" s="113" t="s">
        <v>222</v>
      </c>
      <c r="D133" s="113" t="s">
        <v>121</v>
      </c>
      <c r="E133" s="114" t="s">
        <v>223</v>
      </c>
      <c r="F133" s="193" t="s">
        <v>224</v>
      </c>
      <c r="G133" s="194"/>
      <c r="H133" s="194"/>
      <c r="I133" s="194"/>
      <c r="J133" s="116" t="s">
        <v>214</v>
      </c>
      <c r="K133" s="117">
        <v>5.175</v>
      </c>
      <c r="L133" s="195"/>
      <c r="M133" s="194"/>
      <c r="N133" s="196">
        <f>ROUND($L$133*$K$133,2)</f>
        <v>0</v>
      </c>
      <c r="O133" s="194"/>
      <c r="P133" s="194"/>
      <c r="Q133" s="194"/>
      <c r="R133" s="115" t="s">
        <v>124</v>
      </c>
      <c r="S133" s="41"/>
      <c r="T133" s="118"/>
      <c r="U133" s="119" t="s">
        <v>36</v>
      </c>
      <c r="V133" s="22"/>
      <c r="W133" s="22"/>
      <c r="X133" s="120">
        <v>0</v>
      </c>
      <c r="Y133" s="120">
        <f>$X$133*$K$133</f>
        <v>0</v>
      </c>
      <c r="Z133" s="120">
        <v>0</v>
      </c>
      <c r="AA133" s="121">
        <f>$Z$133*$K$133</f>
        <v>0</v>
      </c>
      <c r="AR133" s="75" t="s">
        <v>125</v>
      </c>
      <c r="AT133" s="75" t="s">
        <v>121</v>
      </c>
      <c r="AU133" s="75" t="s">
        <v>215</v>
      </c>
      <c r="AY133" s="6" t="s">
        <v>119</v>
      </c>
      <c r="BE133" s="122">
        <f>IF($U$133="základní",$N$133,0)</f>
        <v>0</v>
      </c>
      <c r="BF133" s="122">
        <f>IF($U$133="snížená",$N$133,0)</f>
        <v>0</v>
      </c>
      <c r="BG133" s="122">
        <f>IF($U$133="zákl. přenesená",$N$133,0)</f>
        <v>0</v>
      </c>
      <c r="BH133" s="122">
        <f>IF($U$133="sníž. přenesená",$N$133,0)</f>
        <v>0</v>
      </c>
      <c r="BI133" s="122">
        <f>IF($U$133="nulová",$N$133,0)</f>
        <v>0</v>
      </c>
      <c r="BJ133" s="75" t="s">
        <v>17</v>
      </c>
      <c r="BK133" s="122">
        <f>ROUND($L$133*$K$133,2)</f>
        <v>0</v>
      </c>
      <c r="BL133" s="75" t="s">
        <v>125</v>
      </c>
      <c r="BM133" s="75" t="s">
        <v>225</v>
      </c>
    </row>
    <row r="134" spans="2:47" s="6" customFormat="1" ht="16.5" customHeight="1">
      <c r="B134" s="21"/>
      <c r="C134" s="22"/>
      <c r="D134" s="22"/>
      <c r="E134" s="22"/>
      <c r="F134" s="197" t="s">
        <v>224</v>
      </c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128</v>
      </c>
      <c r="AU134" s="6" t="s">
        <v>215</v>
      </c>
    </row>
    <row r="135" spans="2:65" s="6" customFormat="1" ht="27" customHeight="1">
      <c r="B135" s="21"/>
      <c r="C135" s="113" t="s">
        <v>226</v>
      </c>
      <c r="D135" s="113" t="s">
        <v>121</v>
      </c>
      <c r="E135" s="114" t="s">
        <v>227</v>
      </c>
      <c r="F135" s="193" t="s">
        <v>228</v>
      </c>
      <c r="G135" s="194"/>
      <c r="H135" s="194"/>
      <c r="I135" s="194"/>
      <c r="J135" s="116" t="s">
        <v>214</v>
      </c>
      <c r="K135" s="117">
        <v>103.5</v>
      </c>
      <c r="L135" s="195"/>
      <c r="M135" s="194"/>
      <c r="N135" s="196">
        <f>ROUND($L$135*$K$135,2)</f>
        <v>0</v>
      </c>
      <c r="O135" s="194"/>
      <c r="P135" s="194"/>
      <c r="Q135" s="194"/>
      <c r="R135" s="115" t="s">
        <v>124</v>
      </c>
      <c r="S135" s="41"/>
      <c r="T135" s="118"/>
      <c r="U135" s="119" t="s">
        <v>36</v>
      </c>
      <c r="V135" s="22"/>
      <c r="W135" s="22"/>
      <c r="X135" s="120">
        <v>0</v>
      </c>
      <c r="Y135" s="120">
        <f>$X$135*$K$135</f>
        <v>0</v>
      </c>
      <c r="Z135" s="120">
        <v>0</v>
      </c>
      <c r="AA135" s="121">
        <f>$Z$135*$K$135</f>
        <v>0</v>
      </c>
      <c r="AR135" s="75" t="s">
        <v>125</v>
      </c>
      <c r="AT135" s="75" t="s">
        <v>121</v>
      </c>
      <c r="AU135" s="75" t="s">
        <v>215</v>
      </c>
      <c r="AY135" s="6" t="s">
        <v>119</v>
      </c>
      <c r="BE135" s="122">
        <f>IF($U$135="základní",$N$135,0)</f>
        <v>0</v>
      </c>
      <c r="BF135" s="122">
        <f>IF($U$135="snížená",$N$135,0)</f>
        <v>0</v>
      </c>
      <c r="BG135" s="122">
        <f>IF($U$135="zákl. přenesená",$N$135,0)</f>
        <v>0</v>
      </c>
      <c r="BH135" s="122">
        <f>IF($U$135="sníž. přenesená",$N$135,0)</f>
        <v>0</v>
      </c>
      <c r="BI135" s="122">
        <f>IF($U$135="nulová",$N$135,0)</f>
        <v>0</v>
      </c>
      <c r="BJ135" s="75" t="s">
        <v>17</v>
      </c>
      <c r="BK135" s="122">
        <f>ROUND($L$135*$K$135,2)</f>
        <v>0</v>
      </c>
      <c r="BL135" s="75" t="s">
        <v>125</v>
      </c>
      <c r="BM135" s="75" t="s">
        <v>229</v>
      </c>
    </row>
    <row r="136" spans="2:47" s="6" customFormat="1" ht="16.5" customHeight="1">
      <c r="B136" s="21"/>
      <c r="C136" s="22"/>
      <c r="D136" s="22"/>
      <c r="E136" s="22"/>
      <c r="F136" s="197" t="s">
        <v>228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41"/>
      <c r="T136" s="50"/>
      <c r="U136" s="22"/>
      <c r="V136" s="22"/>
      <c r="W136" s="22"/>
      <c r="X136" s="22"/>
      <c r="Y136" s="22"/>
      <c r="Z136" s="22"/>
      <c r="AA136" s="51"/>
      <c r="AT136" s="6" t="s">
        <v>128</v>
      </c>
      <c r="AU136" s="6" t="s">
        <v>215</v>
      </c>
    </row>
    <row r="137" spans="2:51" s="6" customFormat="1" ht="15.75" customHeight="1">
      <c r="B137" s="123"/>
      <c r="C137" s="124"/>
      <c r="D137" s="124"/>
      <c r="E137" s="124"/>
      <c r="F137" s="198" t="s">
        <v>230</v>
      </c>
      <c r="G137" s="199"/>
      <c r="H137" s="199"/>
      <c r="I137" s="199"/>
      <c r="J137" s="124"/>
      <c r="K137" s="126">
        <v>103.5</v>
      </c>
      <c r="L137" s="124"/>
      <c r="M137" s="124"/>
      <c r="N137" s="124"/>
      <c r="O137" s="124"/>
      <c r="P137" s="124"/>
      <c r="Q137" s="124"/>
      <c r="R137" s="124"/>
      <c r="S137" s="127"/>
      <c r="T137" s="128"/>
      <c r="U137" s="124"/>
      <c r="V137" s="124"/>
      <c r="W137" s="124"/>
      <c r="X137" s="124"/>
      <c r="Y137" s="124"/>
      <c r="Z137" s="124"/>
      <c r="AA137" s="129"/>
      <c r="AT137" s="130" t="s">
        <v>130</v>
      </c>
      <c r="AU137" s="130" t="s">
        <v>215</v>
      </c>
      <c r="AV137" s="130" t="s">
        <v>78</v>
      </c>
      <c r="AW137" s="130" t="s">
        <v>91</v>
      </c>
      <c r="AX137" s="130" t="s">
        <v>17</v>
      </c>
      <c r="AY137" s="130" t="s">
        <v>119</v>
      </c>
    </row>
    <row r="138" spans="2:65" s="6" customFormat="1" ht="27" customHeight="1">
      <c r="B138" s="21"/>
      <c r="C138" s="113" t="s">
        <v>231</v>
      </c>
      <c r="D138" s="113" t="s">
        <v>121</v>
      </c>
      <c r="E138" s="114" t="s">
        <v>232</v>
      </c>
      <c r="F138" s="193" t="s">
        <v>233</v>
      </c>
      <c r="G138" s="194"/>
      <c r="H138" s="194"/>
      <c r="I138" s="194"/>
      <c r="J138" s="116" t="s">
        <v>214</v>
      </c>
      <c r="K138" s="117">
        <v>5.175</v>
      </c>
      <c r="L138" s="195"/>
      <c r="M138" s="194"/>
      <c r="N138" s="196">
        <f>ROUND($L$138*$K$138,2)</f>
        <v>0</v>
      </c>
      <c r="O138" s="194"/>
      <c r="P138" s="194"/>
      <c r="Q138" s="194"/>
      <c r="R138" s="115" t="s">
        <v>124</v>
      </c>
      <c r="S138" s="41"/>
      <c r="T138" s="118"/>
      <c r="U138" s="119" t="s">
        <v>36</v>
      </c>
      <c r="V138" s="22"/>
      <c r="W138" s="22"/>
      <c r="X138" s="120">
        <v>0</v>
      </c>
      <c r="Y138" s="120">
        <f>$X$138*$K$138</f>
        <v>0</v>
      </c>
      <c r="Z138" s="120">
        <v>0</v>
      </c>
      <c r="AA138" s="121">
        <f>$Z$138*$K$138</f>
        <v>0</v>
      </c>
      <c r="AR138" s="75" t="s">
        <v>125</v>
      </c>
      <c r="AT138" s="75" t="s">
        <v>121</v>
      </c>
      <c r="AU138" s="75" t="s">
        <v>215</v>
      </c>
      <c r="AY138" s="6" t="s">
        <v>119</v>
      </c>
      <c r="BE138" s="122">
        <f>IF($U$138="základní",$N$138,0)</f>
        <v>0</v>
      </c>
      <c r="BF138" s="122">
        <f>IF($U$138="snížená",$N$138,0)</f>
        <v>0</v>
      </c>
      <c r="BG138" s="122">
        <f>IF($U$138="zákl. přenesená",$N$138,0)</f>
        <v>0</v>
      </c>
      <c r="BH138" s="122">
        <f>IF($U$138="sníž. přenesená",$N$138,0)</f>
        <v>0</v>
      </c>
      <c r="BI138" s="122">
        <f>IF($U$138="nulová",$N$138,0)</f>
        <v>0</v>
      </c>
      <c r="BJ138" s="75" t="s">
        <v>17</v>
      </c>
      <c r="BK138" s="122">
        <f>ROUND($L$138*$K$138,2)</f>
        <v>0</v>
      </c>
      <c r="BL138" s="75" t="s">
        <v>125</v>
      </c>
      <c r="BM138" s="75" t="s">
        <v>234</v>
      </c>
    </row>
    <row r="139" spans="2:47" s="6" customFormat="1" ht="16.5" customHeight="1">
      <c r="B139" s="21"/>
      <c r="C139" s="22"/>
      <c r="D139" s="22"/>
      <c r="E139" s="22"/>
      <c r="F139" s="197" t="s">
        <v>233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41"/>
      <c r="T139" s="50"/>
      <c r="U139" s="22"/>
      <c r="V139" s="22"/>
      <c r="W139" s="22"/>
      <c r="X139" s="22"/>
      <c r="Y139" s="22"/>
      <c r="Z139" s="22"/>
      <c r="AA139" s="51"/>
      <c r="AT139" s="6" t="s">
        <v>128</v>
      </c>
      <c r="AU139" s="6" t="s">
        <v>215</v>
      </c>
    </row>
    <row r="140" spans="2:65" s="6" customFormat="1" ht="15.75" customHeight="1">
      <c r="B140" s="21"/>
      <c r="C140" s="113" t="s">
        <v>235</v>
      </c>
      <c r="D140" s="113" t="s">
        <v>121</v>
      </c>
      <c r="E140" s="114" t="s">
        <v>236</v>
      </c>
      <c r="F140" s="193" t="s">
        <v>237</v>
      </c>
      <c r="G140" s="194"/>
      <c r="H140" s="194"/>
      <c r="I140" s="194"/>
      <c r="J140" s="116" t="s">
        <v>214</v>
      </c>
      <c r="K140" s="117">
        <v>3.337</v>
      </c>
      <c r="L140" s="195"/>
      <c r="M140" s="194"/>
      <c r="N140" s="196">
        <f>ROUND($L$140*$K$140,2)</f>
        <v>0</v>
      </c>
      <c r="O140" s="194"/>
      <c r="P140" s="194"/>
      <c r="Q140" s="194"/>
      <c r="R140" s="115" t="s">
        <v>124</v>
      </c>
      <c r="S140" s="41"/>
      <c r="T140" s="118"/>
      <c r="U140" s="119" t="s">
        <v>36</v>
      </c>
      <c r="V140" s="22"/>
      <c r="W140" s="22"/>
      <c r="X140" s="120">
        <v>0</v>
      </c>
      <c r="Y140" s="120">
        <f>$X$140*$K$140</f>
        <v>0</v>
      </c>
      <c r="Z140" s="120">
        <v>0</v>
      </c>
      <c r="AA140" s="121">
        <f>$Z$140*$K$140</f>
        <v>0</v>
      </c>
      <c r="AR140" s="75" t="s">
        <v>125</v>
      </c>
      <c r="AT140" s="75" t="s">
        <v>121</v>
      </c>
      <c r="AU140" s="75" t="s">
        <v>215</v>
      </c>
      <c r="AY140" s="6" t="s">
        <v>119</v>
      </c>
      <c r="BE140" s="122">
        <f>IF($U$140="základní",$N$140,0)</f>
        <v>0</v>
      </c>
      <c r="BF140" s="122">
        <f>IF($U$140="snížená",$N$140,0)</f>
        <v>0</v>
      </c>
      <c r="BG140" s="122">
        <f>IF($U$140="zákl. přenesená",$N$140,0)</f>
        <v>0</v>
      </c>
      <c r="BH140" s="122">
        <f>IF($U$140="sníž. přenesená",$N$140,0)</f>
        <v>0</v>
      </c>
      <c r="BI140" s="122">
        <f>IF($U$140="nulová",$N$140,0)</f>
        <v>0</v>
      </c>
      <c r="BJ140" s="75" t="s">
        <v>17</v>
      </c>
      <c r="BK140" s="122">
        <f>ROUND($L$140*$K$140,2)</f>
        <v>0</v>
      </c>
      <c r="BL140" s="75" t="s">
        <v>125</v>
      </c>
      <c r="BM140" s="75" t="s">
        <v>238</v>
      </c>
    </row>
    <row r="141" spans="2:47" s="6" customFormat="1" ht="16.5" customHeight="1">
      <c r="B141" s="21"/>
      <c r="C141" s="22"/>
      <c r="D141" s="22"/>
      <c r="E141" s="22"/>
      <c r="F141" s="197" t="s">
        <v>237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128</v>
      </c>
      <c r="AU141" s="6" t="s">
        <v>215</v>
      </c>
    </row>
    <row r="142" spans="2:63" s="102" customFormat="1" ht="37.5" customHeight="1">
      <c r="B142" s="103"/>
      <c r="C142" s="104"/>
      <c r="D142" s="105" t="s">
        <v>96</v>
      </c>
      <c r="E142" s="104"/>
      <c r="F142" s="104"/>
      <c r="G142" s="104"/>
      <c r="H142" s="104"/>
      <c r="I142" s="104"/>
      <c r="J142" s="104"/>
      <c r="K142" s="104"/>
      <c r="L142" s="104"/>
      <c r="M142" s="104"/>
      <c r="N142" s="207">
        <f>$BK$142</f>
        <v>0</v>
      </c>
      <c r="O142" s="208"/>
      <c r="P142" s="208"/>
      <c r="Q142" s="208"/>
      <c r="R142" s="104"/>
      <c r="S142" s="106"/>
      <c r="T142" s="107"/>
      <c r="U142" s="104"/>
      <c r="V142" s="104"/>
      <c r="W142" s="108">
        <f>$W$143+$W$152+$W$185+$W$212+$W$226</f>
        <v>0</v>
      </c>
      <c r="X142" s="104"/>
      <c r="Y142" s="108">
        <f>$Y$143+$Y$152+$Y$185+$Y$212+$Y$226</f>
        <v>2.1465454420000003</v>
      </c>
      <c r="Z142" s="104"/>
      <c r="AA142" s="109">
        <f>$AA$143+$AA$152+$AA$185+$AA$212+$AA$226</f>
        <v>0.30174216</v>
      </c>
      <c r="AR142" s="110" t="s">
        <v>78</v>
      </c>
      <c r="AT142" s="110" t="s">
        <v>65</v>
      </c>
      <c r="AU142" s="110" t="s">
        <v>66</v>
      </c>
      <c r="AY142" s="110" t="s">
        <v>119</v>
      </c>
      <c r="BK142" s="111">
        <f>$BK$143+$BK$152+$BK$185+$BK$212+$BK$226</f>
        <v>0</v>
      </c>
    </row>
    <row r="143" spans="2:63" s="102" customFormat="1" ht="21" customHeight="1">
      <c r="B143" s="103"/>
      <c r="C143" s="104"/>
      <c r="D143" s="112" t="s">
        <v>97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209">
        <f>$BK$143</f>
        <v>0</v>
      </c>
      <c r="O143" s="208"/>
      <c r="P143" s="208"/>
      <c r="Q143" s="208"/>
      <c r="R143" s="104"/>
      <c r="S143" s="106"/>
      <c r="T143" s="107"/>
      <c r="U143" s="104"/>
      <c r="V143" s="104"/>
      <c r="W143" s="108">
        <f>SUM($W$144:$W$151)</f>
        <v>0</v>
      </c>
      <c r="X143" s="104"/>
      <c r="Y143" s="108">
        <f>SUM($Y$144:$Y$151)</f>
        <v>0.16519775999999997</v>
      </c>
      <c r="Z143" s="104"/>
      <c r="AA143" s="109">
        <f>SUM($AA$144:$AA$151)</f>
        <v>0</v>
      </c>
      <c r="AR143" s="110" t="s">
        <v>78</v>
      </c>
      <c r="AT143" s="110" t="s">
        <v>65</v>
      </c>
      <c r="AU143" s="110" t="s">
        <v>17</v>
      </c>
      <c r="AY143" s="110" t="s">
        <v>119</v>
      </c>
      <c r="BK143" s="111">
        <f>SUM($BK$144:$BK$151)</f>
        <v>0</v>
      </c>
    </row>
    <row r="144" spans="2:65" s="6" customFormat="1" ht="15.75" customHeight="1">
      <c r="B144" s="21"/>
      <c r="C144" s="113" t="s">
        <v>239</v>
      </c>
      <c r="D144" s="113" t="s">
        <v>121</v>
      </c>
      <c r="E144" s="114" t="s">
        <v>240</v>
      </c>
      <c r="F144" s="193" t="s">
        <v>241</v>
      </c>
      <c r="G144" s="194"/>
      <c r="H144" s="194"/>
      <c r="I144" s="194"/>
      <c r="J144" s="116" t="s">
        <v>141</v>
      </c>
      <c r="K144" s="117">
        <v>1.728</v>
      </c>
      <c r="L144" s="195"/>
      <c r="M144" s="194"/>
      <c r="N144" s="196">
        <f>ROUND($L$144*$K$144,2)</f>
        <v>0</v>
      </c>
      <c r="O144" s="194"/>
      <c r="P144" s="194"/>
      <c r="Q144" s="194"/>
      <c r="R144" s="115" t="s">
        <v>124</v>
      </c>
      <c r="S144" s="41"/>
      <c r="T144" s="118"/>
      <c r="U144" s="119" t="s">
        <v>36</v>
      </c>
      <c r="V144" s="22"/>
      <c r="W144" s="22"/>
      <c r="X144" s="120">
        <v>0.00273</v>
      </c>
      <c r="Y144" s="120">
        <f>$X$144*$K$144</f>
        <v>0.00471744</v>
      </c>
      <c r="Z144" s="120">
        <v>0</v>
      </c>
      <c r="AA144" s="121">
        <f>$Z$144*$K$144</f>
        <v>0</v>
      </c>
      <c r="AR144" s="75" t="s">
        <v>242</v>
      </c>
      <c r="AT144" s="75" t="s">
        <v>121</v>
      </c>
      <c r="AU144" s="75" t="s">
        <v>78</v>
      </c>
      <c r="AY144" s="6" t="s">
        <v>119</v>
      </c>
      <c r="BE144" s="122">
        <f>IF($U$144="základní",$N$144,0)</f>
        <v>0</v>
      </c>
      <c r="BF144" s="122">
        <f>IF($U$144="snížená",$N$144,0)</f>
        <v>0</v>
      </c>
      <c r="BG144" s="122">
        <f>IF($U$144="zákl. přenesená",$N$144,0)</f>
        <v>0</v>
      </c>
      <c r="BH144" s="122">
        <f>IF($U$144="sníž. přenesená",$N$144,0)</f>
        <v>0</v>
      </c>
      <c r="BI144" s="122">
        <f>IF($U$144="nulová",$N$144,0)</f>
        <v>0</v>
      </c>
      <c r="BJ144" s="75" t="s">
        <v>17</v>
      </c>
      <c r="BK144" s="122">
        <f>ROUND($L$144*$K$144,2)</f>
        <v>0</v>
      </c>
      <c r="BL144" s="75" t="s">
        <v>242</v>
      </c>
      <c r="BM144" s="75" t="s">
        <v>243</v>
      </c>
    </row>
    <row r="145" spans="2:47" s="6" customFormat="1" ht="16.5" customHeight="1">
      <c r="B145" s="21"/>
      <c r="C145" s="22"/>
      <c r="D145" s="22"/>
      <c r="E145" s="22"/>
      <c r="F145" s="197" t="s">
        <v>244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41"/>
      <c r="T145" s="50"/>
      <c r="U145" s="22"/>
      <c r="V145" s="22"/>
      <c r="W145" s="22"/>
      <c r="X145" s="22"/>
      <c r="Y145" s="22"/>
      <c r="Z145" s="22"/>
      <c r="AA145" s="51"/>
      <c r="AT145" s="6" t="s">
        <v>128</v>
      </c>
      <c r="AU145" s="6" t="s">
        <v>78</v>
      </c>
    </row>
    <row r="146" spans="2:51" s="6" customFormat="1" ht="15.75" customHeight="1">
      <c r="B146" s="123"/>
      <c r="C146" s="124"/>
      <c r="D146" s="124"/>
      <c r="E146" s="124"/>
      <c r="F146" s="198" t="s">
        <v>245</v>
      </c>
      <c r="G146" s="199"/>
      <c r="H146" s="199"/>
      <c r="I146" s="199"/>
      <c r="J146" s="124"/>
      <c r="K146" s="126">
        <v>1.728</v>
      </c>
      <c r="L146" s="124"/>
      <c r="M146" s="124"/>
      <c r="N146" s="124"/>
      <c r="O146" s="124"/>
      <c r="P146" s="124"/>
      <c r="Q146" s="124"/>
      <c r="R146" s="124"/>
      <c r="S146" s="127"/>
      <c r="T146" s="128"/>
      <c r="U146" s="124"/>
      <c r="V146" s="124"/>
      <c r="W146" s="124"/>
      <c r="X146" s="124"/>
      <c r="Y146" s="124"/>
      <c r="Z146" s="124"/>
      <c r="AA146" s="129"/>
      <c r="AT146" s="130" t="s">
        <v>130</v>
      </c>
      <c r="AU146" s="130" t="s">
        <v>78</v>
      </c>
      <c r="AV146" s="130" t="s">
        <v>78</v>
      </c>
      <c r="AW146" s="130" t="s">
        <v>91</v>
      </c>
      <c r="AX146" s="130" t="s">
        <v>17</v>
      </c>
      <c r="AY146" s="130" t="s">
        <v>119</v>
      </c>
    </row>
    <row r="147" spans="2:65" s="6" customFormat="1" ht="15.75" customHeight="1">
      <c r="B147" s="21"/>
      <c r="C147" s="113" t="s">
        <v>246</v>
      </c>
      <c r="D147" s="113" t="s">
        <v>121</v>
      </c>
      <c r="E147" s="114" t="s">
        <v>247</v>
      </c>
      <c r="F147" s="193" t="s">
        <v>248</v>
      </c>
      <c r="G147" s="194"/>
      <c r="H147" s="194"/>
      <c r="I147" s="194"/>
      <c r="J147" s="116" t="s">
        <v>141</v>
      </c>
      <c r="K147" s="117">
        <v>38.577</v>
      </c>
      <c r="L147" s="195"/>
      <c r="M147" s="194"/>
      <c r="N147" s="196">
        <f>ROUND($L$147*$K$147,2)</f>
        <v>0</v>
      </c>
      <c r="O147" s="194"/>
      <c r="P147" s="194"/>
      <c r="Q147" s="194"/>
      <c r="R147" s="115" t="s">
        <v>124</v>
      </c>
      <c r="S147" s="41"/>
      <c r="T147" s="118"/>
      <c r="U147" s="119" t="s">
        <v>36</v>
      </c>
      <c r="V147" s="22"/>
      <c r="W147" s="22"/>
      <c r="X147" s="120">
        <v>0.00416</v>
      </c>
      <c r="Y147" s="120">
        <f>$X$147*$K$147</f>
        <v>0.16048031999999998</v>
      </c>
      <c r="Z147" s="120">
        <v>0</v>
      </c>
      <c r="AA147" s="121">
        <f>$Z$147*$K$147</f>
        <v>0</v>
      </c>
      <c r="AR147" s="75" t="s">
        <v>242</v>
      </c>
      <c r="AT147" s="75" t="s">
        <v>121</v>
      </c>
      <c r="AU147" s="75" t="s">
        <v>78</v>
      </c>
      <c r="AY147" s="6" t="s">
        <v>119</v>
      </c>
      <c r="BE147" s="122">
        <f>IF($U$147="základní",$N$147,0)</f>
        <v>0</v>
      </c>
      <c r="BF147" s="122">
        <f>IF($U$147="snížená",$N$147,0)</f>
        <v>0</v>
      </c>
      <c r="BG147" s="122">
        <f>IF($U$147="zákl. přenesená",$N$147,0)</f>
        <v>0</v>
      </c>
      <c r="BH147" s="122">
        <f>IF($U$147="sníž. přenesená",$N$147,0)</f>
        <v>0</v>
      </c>
      <c r="BI147" s="122">
        <f>IF($U$147="nulová",$N$147,0)</f>
        <v>0</v>
      </c>
      <c r="BJ147" s="75" t="s">
        <v>17</v>
      </c>
      <c r="BK147" s="122">
        <f>ROUND($L$147*$K$147,2)</f>
        <v>0</v>
      </c>
      <c r="BL147" s="75" t="s">
        <v>242</v>
      </c>
      <c r="BM147" s="75" t="s">
        <v>249</v>
      </c>
    </row>
    <row r="148" spans="2:47" s="6" customFormat="1" ht="16.5" customHeight="1">
      <c r="B148" s="21"/>
      <c r="C148" s="22"/>
      <c r="D148" s="22"/>
      <c r="E148" s="22"/>
      <c r="F148" s="197" t="s">
        <v>250</v>
      </c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41"/>
      <c r="T148" s="50"/>
      <c r="U148" s="22"/>
      <c r="V148" s="22"/>
      <c r="W148" s="22"/>
      <c r="X148" s="22"/>
      <c r="Y148" s="22"/>
      <c r="Z148" s="22"/>
      <c r="AA148" s="51"/>
      <c r="AT148" s="6" t="s">
        <v>128</v>
      </c>
      <c r="AU148" s="6" t="s">
        <v>78</v>
      </c>
    </row>
    <row r="149" spans="2:51" s="6" customFormat="1" ht="27" customHeight="1">
      <c r="B149" s="123"/>
      <c r="C149" s="124"/>
      <c r="D149" s="124"/>
      <c r="E149" s="124"/>
      <c r="F149" s="198" t="s">
        <v>251</v>
      </c>
      <c r="G149" s="199"/>
      <c r="H149" s="199"/>
      <c r="I149" s="199"/>
      <c r="J149" s="124"/>
      <c r="K149" s="126">
        <v>38.577</v>
      </c>
      <c r="L149" s="124"/>
      <c r="M149" s="124"/>
      <c r="N149" s="124"/>
      <c r="O149" s="124"/>
      <c r="P149" s="124"/>
      <c r="Q149" s="124"/>
      <c r="R149" s="124"/>
      <c r="S149" s="127"/>
      <c r="T149" s="128"/>
      <c r="U149" s="124"/>
      <c r="V149" s="124"/>
      <c r="W149" s="124"/>
      <c r="X149" s="124"/>
      <c r="Y149" s="124"/>
      <c r="Z149" s="124"/>
      <c r="AA149" s="129"/>
      <c r="AT149" s="130" t="s">
        <v>130</v>
      </c>
      <c r="AU149" s="130" t="s">
        <v>78</v>
      </c>
      <c r="AV149" s="130" t="s">
        <v>78</v>
      </c>
      <c r="AW149" s="130" t="s">
        <v>91</v>
      </c>
      <c r="AX149" s="130" t="s">
        <v>17</v>
      </c>
      <c r="AY149" s="130" t="s">
        <v>119</v>
      </c>
    </row>
    <row r="150" spans="2:65" s="6" customFormat="1" ht="27" customHeight="1">
      <c r="B150" s="21"/>
      <c r="C150" s="113" t="s">
        <v>252</v>
      </c>
      <c r="D150" s="113" t="s">
        <v>121</v>
      </c>
      <c r="E150" s="114" t="s">
        <v>253</v>
      </c>
      <c r="F150" s="193" t="s">
        <v>254</v>
      </c>
      <c r="G150" s="194"/>
      <c r="H150" s="194"/>
      <c r="I150" s="194"/>
      <c r="J150" s="116" t="s">
        <v>214</v>
      </c>
      <c r="K150" s="117">
        <v>0.165</v>
      </c>
      <c r="L150" s="195"/>
      <c r="M150" s="194"/>
      <c r="N150" s="196">
        <f>ROUND($L$150*$K$150,2)</f>
        <v>0</v>
      </c>
      <c r="O150" s="194"/>
      <c r="P150" s="194"/>
      <c r="Q150" s="194"/>
      <c r="R150" s="115" t="s">
        <v>124</v>
      </c>
      <c r="S150" s="41"/>
      <c r="T150" s="118"/>
      <c r="U150" s="119" t="s">
        <v>36</v>
      </c>
      <c r="V150" s="22"/>
      <c r="W150" s="22"/>
      <c r="X150" s="120">
        <v>0</v>
      </c>
      <c r="Y150" s="120">
        <f>$X$150*$K$150</f>
        <v>0</v>
      </c>
      <c r="Z150" s="120">
        <v>0</v>
      </c>
      <c r="AA150" s="121">
        <f>$Z$150*$K$150</f>
        <v>0</v>
      </c>
      <c r="AR150" s="75" t="s">
        <v>242</v>
      </c>
      <c r="AT150" s="75" t="s">
        <v>121</v>
      </c>
      <c r="AU150" s="75" t="s">
        <v>78</v>
      </c>
      <c r="AY150" s="6" t="s">
        <v>119</v>
      </c>
      <c r="BE150" s="122">
        <f>IF($U$150="základní",$N$150,0)</f>
        <v>0</v>
      </c>
      <c r="BF150" s="122">
        <f>IF($U$150="snížená",$N$150,0)</f>
        <v>0</v>
      </c>
      <c r="BG150" s="122">
        <f>IF($U$150="zákl. přenesená",$N$150,0)</f>
        <v>0</v>
      </c>
      <c r="BH150" s="122">
        <f>IF($U$150="sníž. přenesená",$N$150,0)</f>
        <v>0</v>
      </c>
      <c r="BI150" s="122">
        <f>IF($U$150="nulová",$N$150,0)</f>
        <v>0</v>
      </c>
      <c r="BJ150" s="75" t="s">
        <v>17</v>
      </c>
      <c r="BK150" s="122">
        <f>ROUND($L$150*$K$150,2)</f>
        <v>0</v>
      </c>
      <c r="BL150" s="75" t="s">
        <v>242</v>
      </c>
      <c r="BM150" s="75" t="s">
        <v>255</v>
      </c>
    </row>
    <row r="151" spans="2:47" s="6" customFormat="1" ht="16.5" customHeight="1">
      <c r="B151" s="21"/>
      <c r="C151" s="22"/>
      <c r="D151" s="22"/>
      <c r="E151" s="22"/>
      <c r="F151" s="197" t="s">
        <v>254</v>
      </c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128</v>
      </c>
      <c r="AU151" s="6" t="s">
        <v>78</v>
      </c>
    </row>
    <row r="152" spans="2:63" s="102" customFormat="1" ht="30.75" customHeight="1">
      <c r="B152" s="103"/>
      <c r="C152" s="104"/>
      <c r="D152" s="112" t="s">
        <v>98</v>
      </c>
      <c r="E152" s="104"/>
      <c r="F152" s="104"/>
      <c r="G152" s="104"/>
      <c r="H152" s="104"/>
      <c r="I152" s="104"/>
      <c r="J152" s="104"/>
      <c r="K152" s="104"/>
      <c r="L152" s="104"/>
      <c r="M152" s="104"/>
      <c r="N152" s="209">
        <f>$BK$152</f>
        <v>0</v>
      </c>
      <c r="O152" s="208"/>
      <c r="P152" s="208"/>
      <c r="Q152" s="208"/>
      <c r="R152" s="104"/>
      <c r="S152" s="106"/>
      <c r="T152" s="107"/>
      <c r="U152" s="104"/>
      <c r="V152" s="104"/>
      <c r="W152" s="108">
        <f>SUM($W$153:$W$184)</f>
        <v>0</v>
      </c>
      <c r="X152" s="104"/>
      <c r="Y152" s="108">
        <f>SUM($Y$153:$Y$184)</f>
        <v>1.0330000000000001</v>
      </c>
      <c r="Z152" s="104"/>
      <c r="AA152" s="109">
        <f>SUM($AA$153:$AA$184)</f>
        <v>0</v>
      </c>
      <c r="AR152" s="110" t="s">
        <v>78</v>
      </c>
      <c r="AT152" s="110" t="s">
        <v>65</v>
      </c>
      <c r="AU152" s="110" t="s">
        <v>17</v>
      </c>
      <c r="AY152" s="110" t="s">
        <v>119</v>
      </c>
      <c r="BK152" s="111">
        <f>SUM($BK$153:$BK$184)</f>
        <v>0</v>
      </c>
    </row>
    <row r="153" spans="2:65" s="6" customFormat="1" ht="27" customHeight="1">
      <c r="B153" s="21"/>
      <c r="C153" s="113" t="s">
        <v>78</v>
      </c>
      <c r="D153" s="113" t="s">
        <v>121</v>
      </c>
      <c r="E153" s="114" t="s">
        <v>256</v>
      </c>
      <c r="F153" s="193" t="s">
        <v>257</v>
      </c>
      <c r="G153" s="194"/>
      <c r="H153" s="194"/>
      <c r="I153" s="194"/>
      <c r="J153" s="116" t="s">
        <v>258</v>
      </c>
      <c r="K153" s="117">
        <v>1</v>
      </c>
      <c r="L153" s="195"/>
      <c r="M153" s="194"/>
      <c r="N153" s="196">
        <f>ROUND($L$153*$K$153,2)</f>
        <v>0</v>
      </c>
      <c r="O153" s="194"/>
      <c r="P153" s="194"/>
      <c r="Q153" s="194"/>
      <c r="R153" s="115"/>
      <c r="S153" s="41"/>
      <c r="T153" s="118"/>
      <c r="U153" s="119" t="s">
        <v>36</v>
      </c>
      <c r="V153" s="22"/>
      <c r="W153" s="22"/>
      <c r="X153" s="120">
        <v>0.056</v>
      </c>
      <c r="Y153" s="120">
        <f>$X$153*$K$153</f>
        <v>0.056</v>
      </c>
      <c r="Z153" s="120">
        <v>0</v>
      </c>
      <c r="AA153" s="121">
        <f>$Z$153*$K$153</f>
        <v>0</v>
      </c>
      <c r="AR153" s="75" t="s">
        <v>242</v>
      </c>
      <c r="AT153" s="75" t="s">
        <v>121</v>
      </c>
      <c r="AU153" s="75" t="s">
        <v>78</v>
      </c>
      <c r="AY153" s="6" t="s">
        <v>119</v>
      </c>
      <c r="BE153" s="122">
        <f>IF($U$153="základní",$N$153,0)</f>
        <v>0</v>
      </c>
      <c r="BF153" s="122">
        <f>IF($U$153="snížená",$N$153,0)</f>
        <v>0</v>
      </c>
      <c r="BG153" s="122">
        <f>IF($U$153="zákl. přenesená",$N$153,0)</f>
        <v>0</v>
      </c>
      <c r="BH153" s="122">
        <f>IF($U$153="sníž. přenesená",$N$153,0)</f>
        <v>0</v>
      </c>
      <c r="BI153" s="122">
        <f>IF($U$153="nulová",$N$153,0)</f>
        <v>0</v>
      </c>
      <c r="BJ153" s="75" t="s">
        <v>17</v>
      </c>
      <c r="BK153" s="122">
        <f>ROUND($L$153*$K$153,2)</f>
        <v>0</v>
      </c>
      <c r="BL153" s="75" t="s">
        <v>242</v>
      </c>
      <c r="BM153" s="75" t="s">
        <v>259</v>
      </c>
    </row>
    <row r="154" spans="2:51" s="6" customFormat="1" ht="15.75" customHeight="1">
      <c r="B154" s="123"/>
      <c r="C154" s="124"/>
      <c r="D154" s="124"/>
      <c r="E154" s="125"/>
      <c r="F154" s="198" t="s">
        <v>260</v>
      </c>
      <c r="G154" s="199"/>
      <c r="H154" s="199"/>
      <c r="I154" s="199"/>
      <c r="J154" s="124"/>
      <c r="K154" s="126">
        <v>1</v>
      </c>
      <c r="L154" s="124"/>
      <c r="M154" s="124"/>
      <c r="N154" s="124"/>
      <c r="O154" s="124"/>
      <c r="P154" s="124"/>
      <c r="Q154" s="124"/>
      <c r="R154" s="124"/>
      <c r="S154" s="127"/>
      <c r="T154" s="128"/>
      <c r="U154" s="124"/>
      <c r="V154" s="124"/>
      <c r="W154" s="124"/>
      <c r="X154" s="124"/>
      <c r="Y154" s="124"/>
      <c r="Z154" s="124"/>
      <c r="AA154" s="129"/>
      <c r="AT154" s="130" t="s">
        <v>130</v>
      </c>
      <c r="AU154" s="130" t="s">
        <v>78</v>
      </c>
      <c r="AV154" s="130" t="s">
        <v>78</v>
      </c>
      <c r="AW154" s="130" t="s">
        <v>91</v>
      </c>
      <c r="AX154" s="130" t="s">
        <v>17</v>
      </c>
      <c r="AY154" s="130" t="s">
        <v>119</v>
      </c>
    </row>
    <row r="155" spans="2:65" s="6" customFormat="1" ht="27" customHeight="1">
      <c r="B155" s="21"/>
      <c r="C155" s="113" t="s">
        <v>215</v>
      </c>
      <c r="D155" s="113" t="s">
        <v>121</v>
      </c>
      <c r="E155" s="114" t="s">
        <v>261</v>
      </c>
      <c r="F155" s="193" t="s">
        <v>262</v>
      </c>
      <c r="G155" s="194"/>
      <c r="H155" s="194"/>
      <c r="I155" s="194"/>
      <c r="J155" s="116" t="s">
        <v>258</v>
      </c>
      <c r="K155" s="117">
        <v>1</v>
      </c>
      <c r="L155" s="195"/>
      <c r="M155" s="194"/>
      <c r="N155" s="196">
        <f>ROUND($L$155*$K$155,2)</f>
        <v>0</v>
      </c>
      <c r="O155" s="194"/>
      <c r="P155" s="194"/>
      <c r="Q155" s="194"/>
      <c r="R155" s="115"/>
      <c r="S155" s="41"/>
      <c r="T155" s="118"/>
      <c r="U155" s="119" t="s">
        <v>36</v>
      </c>
      <c r="V155" s="22"/>
      <c r="W155" s="22"/>
      <c r="X155" s="120">
        <v>0.056</v>
      </c>
      <c r="Y155" s="120">
        <f>$X$155*$K$155</f>
        <v>0.056</v>
      </c>
      <c r="Z155" s="120">
        <v>0</v>
      </c>
      <c r="AA155" s="121">
        <f>$Z$155*$K$155</f>
        <v>0</v>
      </c>
      <c r="AR155" s="75" t="s">
        <v>242</v>
      </c>
      <c r="AT155" s="75" t="s">
        <v>121</v>
      </c>
      <c r="AU155" s="75" t="s">
        <v>78</v>
      </c>
      <c r="AY155" s="6" t="s">
        <v>119</v>
      </c>
      <c r="BE155" s="122">
        <f>IF($U$155="základní",$N$155,0)</f>
        <v>0</v>
      </c>
      <c r="BF155" s="122">
        <f>IF($U$155="snížená",$N$155,0)</f>
        <v>0</v>
      </c>
      <c r="BG155" s="122">
        <f>IF($U$155="zákl. přenesená",$N$155,0)</f>
        <v>0</v>
      </c>
      <c r="BH155" s="122">
        <f>IF($U$155="sníž. přenesená",$N$155,0)</f>
        <v>0</v>
      </c>
      <c r="BI155" s="122">
        <f>IF($U$155="nulová",$N$155,0)</f>
        <v>0</v>
      </c>
      <c r="BJ155" s="75" t="s">
        <v>17</v>
      </c>
      <c r="BK155" s="122">
        <f>ROUND($L$155*$K$155,2)</f>
        <v>0</v>
      </c>
      <c r="BL155" s="75" t="s">
        <v>242</v>
      </c>
      <c r="BM155" s="75" t="s">
        <v>263</v>
      </c>
    </row>
    <row r="156" spans="2:51" s="6" customFormat="1" ht="15.75" customHeight="1">
      <c r="B156" s="123"/>
      <c r="C156" s="124"/>
      <c r="D156" s="124"/>
      <c r="E156" s="125"/>
      <c r="F156" s="198" t="s">
        <v>260</v>
      </c>
      <c r="G156" s="199"/>
      <c r="H156" s="199"/>
      <c r="I156" s="199"/>
      <c r="J156" s="124"/>
      <c r="K156" s="126">
        <v>1</v>
      </c>
      <c r="L156" s="124"/>
      <c r="M156" s="124"/>
      <c r="N156" s="124"/>
      <c r="O156" s="124"/>
      <c r="P156" s="124"/>
      <c r="Q156" s="124"/>
      <c r="R156" s="124"/>
      <c r="S156" s="127"/>
      <c r="T156" s="128"/>
      <c r="U156" s="124"/>
      <c r="V156" s="124"/>
      <c r="W156" s="124"/>
      <c r="X156" s="124"/>
      <c r="Y156" s="124"/>
      <c r="Z156" s="124"/>
      <c r="AA156" s="129"/>
      <c r="AT156" s="130" t="s">
        <v>130</v>
      </c>
      <c r="AU156" s="130" t="s">
        <v>78</v>
      </c>
      <c r="AV156" s="130" t="s">
        <v>78</v>
      </c>
      <c r="AW156" s="130" t="s">
        <v>91</v>
      </c>
      <c r="AX156" s="130" t="s">
        <v>17</v>
      </c>
      <c r="AY156" s="130" t="s">
        <v>119</v>
      </c>
    </row>
    <row r="157" spans="2:65" s="6" customFormat="1" ht="27" customHeight="1">
      <c r="B157" s="21"/>
      <c r="C157" s="113" t="s">
        <v>125</v>
      </c>
      <c r="D157" s="113" t="s">
        <v>121</v>
      </c>
      <c r="E157" s="114" t="s">
        <v>264</v>
      </c>
      <c r="F157" s="193" t="s">
        <v>265</v>
      </c>
      <c r="G157" s="194"/>
      <c r="H157" s="194"/>
      <c r="I157" s="194"/>
      <c r="J157" s="116" t="s">
        <v>258</v>
      </c>
      <c r="K157" s="117">
        <v>1</v>
      </c>
      <c r="L157" s="195"/>
      <c r="M157" s="194"/>
      <c r="N157" s="196">
        <f>ROUND($L$157*$K$157,2)</f>
        <v>0</v>
      </c>
      <c r="O157" s="194"/>
      <c r="P157" s="194"/>
      <c r="Q157" s="194"/>
      <c r="R157" s="115"/>
      <c r="S157" s="41"/>
      <c r="T157" s="118"/>
      <c r="U157" s="119" t="s">
        <v>36</v>
      </c>
      <c r="V157" s="22"/>
      <c r="W157" s="22"/>
      <c r="X157" s="120">
        <v>0.056</v>
      </c>
      <c r="Y157" s="120">
        <f>$X$157*$K$157</f>
        <v>0.056</v>
      </c>
      <c r="Z157" s="120">
        <v>0</v>
      </c>
      <c r="AA157" s="121">
        <f>$Z$157*$K$157</f>
        <v>0</v>
      </c>
      <c r="AR157" s="75" t="s">
        <v>242</v>
      </c>
      <c r="AT157" s="75" t="s">
        <v>121</v>
      </c>
      <c r="AU157" s="75" t="s">
        <v>78</v>
      </c>
      <c r="AY157" s="6" t="s">
        <v>119</v>
      </c>
      <c r="BE157" s="122">
        <f>IF($U$157="základní",$N$157,0)</f>
        <v>0</v>
      </c>
      <c r="BF157" s="122">
        <f>IF($U$157="snížená",$N$157,0)</f>
        <v>0</v>
      </c>
      <c r="BG157" s="122">
        <f>IF($U$157="zákl. přenesená",$N$157,0)</f>
        <v>0</v>
      </c>
      <c r="BH157" s="122">
        <f>IF($U$157="sníž. přenesená",$N$157,0)</f>
        <v>0</v>
      </c>
      <c r="BI157" s="122">
        <f>IF($U$157="nulová",$N$157,0)</f>
        <v>0</v>
      </c>
      <c r="BJ157" s="75" t="s">
        <v>17</v>
      </c>
      <c r="BK157" s="122">
        <f>ROUND($L$157*$K$157,2)</f>
        <v>0</v>
      </c>
      <c r="BL157" s="75" t="s">
        <v>242</v>
      </c>
      <c r="BM157" s="75" t="s">
        <v>266</v>
      </c>
    </row>
    <row r="158" spans="2:51" s="6" customFormat="1" ht="15.75" customHeight="1">
      <c r="B158" s="123"/>
      <c r="C158" s="124"/>
      <c r="D158" s="124"/>
      <c r="E158" s="125"/>
      <c r="F158" s="198" t="s">
        <v>260</v>
      </c>
      <c r="G158" s="199"/>
      <c r="H158" s="199"/>
      <c r="I158" s="199"/>
      <c r="J158" s="124"/>
      <c r="K158" s="126">
        <v>1</v>
      </c>
      <c r="L158" s="124"/>
      <c r="M158" s="124"/>
      <c r="N158" s="124"/>
      <c r="O158" s="124"/>
      <c r="P158" s="124"/>
      <c r="Q158" s="124"/>
      <c r="R158" s="124"/>
      <c r="S158" s="127"/>
      <c r="T158" s="128"/>
      <c r="U158" s="124"/>
      <c r="V158" s="124"/>
      <c r="W158" s="124"/>
      <c r="X158" s="124"/>
      <c r="Y158" s="124"/>
      <c r="Z158" s="124"/>
      <c r="AA158" s="129"/>
      <c r="AT158" s="130" t="s">
        <v>130</v>
      </c>
      <c r="AU158" s="130" t="s">
        <v>78</v>
      </c>
      <c r="AV158" s="130" t="s">
        <v>78</v>
      </c>
      <c r="AW158" s="130" t="s">
        <v>91</v>
      </c>
      <c r="AX158" s="130" t="s">
        <v>17</v>
      </c>
      <c r="AY158" s="130" t="s">
        <v>119</v>
      </c>
    </row>
    <row r="159" spans="2:65" s="6" customFormat="1" ht="27" customHeight="1">
      <c r="B159" s="21"/>
      <c r="C159" s="113" t="s">
        <v>267</v>
      </c>
      <c r="D159" s="113" t="s">
        <v>121</v>
      </c>
      <c r="E159" s="114" t="s">
        <v>268</v>
      </c>
      <c r="F159" s="193" t="s">
        <v>269</v>
      </c>
      <c r="G159" s="194"/>
      <c r="H159" s="194"/>
      <c r="I159" s="194"/>
      <c r="J159" s="116" t="s">
        <v>258</v>
      </c>
      <c r="K159" s="117">
        <v>1</v>
      </c>
      <c r="L159" s="195"/>
      <c r="M159" s="194"/>
      <c r="N159" s="196">
        <f>ROUND($L$159*$K$159,2)</f>
        <v>0</v>
      </c>
      <c r="O159" s="194"/>
      <c r="P159" s="194"/>
      <c r="Q159" s="194"/>
      <c r="R159" s="115"/>
      <c r="S159" s="41"/>
      <c r="T159" s="118"/>
      <c r="U159" s="119" t="s">
        <v>36</v>
      </c>
      <c r="V159" s="22"/>
      <c r="W159" s="22"/>
      <c r="X159" s="120">
        <v>0.056</v>
      </c>
      <c r="Y159" s="120">
        <f>$X$159*$K$159</f>
        <v>0.056</v>
      </c>
      <c r="Z159" s="120">
        <v>0</v>
      </c>
      <c r="AA159" s="121">
        <f>$Z$159*$K$159</f>
        <v>0</v>
      </c>
      <c r="AR159" s="75" t="s">
        <v>242</v>
      </c>
      <c r="AT159" s="75" t="s">
        <v>121</v>
      </c>
      <c r="AU159" s="75" t="s">
        <v>78</v>
      </c>
      <c r="AY159" s="6" t="s">
        <v>119</v>
      </c>
      <c r="BE159" s="122">
        <f>IF($U$159="základní",$N$159,0)</f>
        <v>0</v>
      </c>
      <c r="BF159" s="122">
        <f>IF($U$159="snížená",$N$159,0)</f>
        <v>0</v>
      </c>
      <c r="BG159" s="122">
        <f>IF($U$159="zákl. přenesená",$N$159,0)</f>
        <v>0</v>
      </c>
      <c r="BH159" s="122">
        <f>IF($U$159="sníž. přenesená",$N$159,0)</f>
        <v>0</v>
      </c>
      <c r="BI159" s="122">
        <f>IF($U$159="nulová",$N$159,0)</f>
        <v>0</v>
      </c>
      <c r="BJ159" s="75" t="s">
        <v>17</v>
      </c>
      <c r="BK159" s="122">
        <f>ROUND($L$159*$K$159,2)</f>
        <v>0</v>
      </c>
      <c r="BL159" s="75" t="s">
        <v>242</v>
      </c>
      <c r="BM159" s="75" t="s">
        <v>270</v>
      </c>
    </row>
    <row r="160" spans="2:51" s="6" customFormat="1" ht="15.75" customHeight="1">
      <c r="B160" s="123"/>
      <c r="C160" s="124"/>
      <c r="D160" s="124"/>
      <c r="E160" s="125"/>
      <c r="F160" s="198" t="s">
        <v>260</v>
      </c>
      <c r="G160" s="199"/>
      <c r="H160" s="199"/>
      <c r="I160" s="199"/>
      <c r="J160" s="124"/>
      <c r="K160" s="126">
        <v>1</v>
      </c>
      <c r="L160" s="124"/>
      <c r="M160" s="124"/>
      <c r="N160" s="124"/>
      <c r="O160" s="124"/>
      <c r="P160" s="124"/>
      <c r="Q160" s="124"/>
      <c r="R160" s="124"/>
      <c r="S160" s="127"/>
      <c r="T160" s="128"/>
      <c r="U160" s="124"/>
      <c r="V160" s="124"/>
      <c r="W160" s="124"/>
      <c r="X160" s="124"/>
      <c r="Y160" s="124"/>
      <c r="Z160" s="124"/>
      <c r="AA160" s="129"/>
      <c r="AT160" s="130" t="s">
        <v>130</v>
      </c>
      <c r="AU160" s="130" t="s">
        <v>78</v>
      </c>
      <c r="AV160" s="130" t="s">
        <v>78</v>
      </c>
      <c r="AW160" s="130" t="s">
        <v>91</v>
      </c>
      <c r="AX160" s="130" t="s">
        <v>17</v>
      </c>
      <c r="AY160" s="130" t="s">
        <v>119</v>
      </c>
    </row>
    <row r="161" spans="2:65" s="6" customFormat="1" ht="27" customHeight="1">
      <c r="B161" s="21"/>
      <c r="C161" s="113" t="s">
        <v>271</v>
      </c>
      <c r="D161" s="113" t="s">
        <v>121</v>
      </c>
      <c r="E161" s="114" t="s">
        <v>272</v>
      </c>
      <c r="F161" s="193" t="s">
        <v>273</v>
      </c>
      <c r="G161" s="194"/>
      <c r="H161" s="194"/>
      <c r="I161" s="194"/>
      <c r="J161" s="116" t="s">
        <v>258</v>
      </c>
      <c r="K161" s="117">
        <v>1</v>
      </c>
      <c r="L161" s="195"/>
      <c r="M161" s="194"/>
      <c r="N161" s="196">
        <f>ROUND($L$161*$K$161,2)</f>
        <v>0</v>
      </c>
      <c r="O161" s="194"/>
      <c r="P161" s="194"/>
      <c r="Q161" s="194"/>
      <c r="R161" s="115"/>
      <c r="S161" s="41"/>
      <c r="T161" s="118"/>
      <c r="U161" s="119" t="s">
        <v>36</v>
      </c>
      <c r="V161" s="22"/>
      <c r="W161" s="22"/>
      <c r="X161" s="120">
        <v>0.062</v>
      </c>
      <c r="Y161" s="120">
        <f>$X$161*$K$161</f>
        <v>0.062</v>
      </c>
      <c r="Z161" s="120">
        <v>0</v>
      </c>
      <c r="AA161" s="121">
        <f>$Z$161*$K$161</f>
        <v>0</v>
      </c>
      <c r="AR161" s="75" t="s">
        <v>242</v>
      </c>
      <c r="AT161" s="75" t="s">
        <v>121</v>
      </c>
      <c r="AU161" s="75" t="s">
        <v>78</v>
      </c>
      <c r="AY161" s="6" t="s">
        <v>119</v>
      </c>
      <c r="BE161" s="122">
        <f>IF($U$161="základní",$N$161,0)</f>
        <v>0</v>
      </c>
      <c r="BF161" s="122">
        <f>IF($U$161="snížená",$N$161,0)</f>
        <v>0</v>
      </c>
      <c r="BG161" s="122">
        <f>IF($U$161="zákl. přenesená",$N$161,0)</f>
        <v>0</v>
      </c>
      <c r="BH161" s="122">
        <f>IF($U$161="sníž. přenesená",$N$161,0)</f>
        <v>0</v>
      </c>
      <c r="BI161" s="122">
        <f>IF($U$161="nulová",$N$161,0)</f>
        <v>0</v>
      </c>
      <c r="BJ161" s="75" t="s">
        <v>17</v>
      </c>
      <c r="BK161" s="122">
        <f>ROUND($L$161*$K$161,2)</f>
        <v>0</v>
      </c>
      <c r="BL161" s="75" t="s">
        <v>242</v>
      </c>
      <c r="BM161" s="75" t="s">
        <v>274</v>
      </c>
    </row>
    <row r="162" spans="2:51" s="6" customFormat="1" ht="15.75" customHeight="1">
      <c r="B162" s="123"/>
      <c r="C162" s="124"/>
      <c r="D162" s="124"/>
      <c r="E162" s="125"/>
      <c r="F162" s="198" t="s">
        <v>260</v>
      </c>
      <c r="G162" s="199"/>
      <c r="H162" s="199"/>
      <c r="I162" s="199"/>
      <c r="J162" s="124"/>
      <c r="K162" s="126">
        <v>1</v>
      </c>
      <c r="L162" s="124"/>
      <c r="M162" s="124"/>
      <c r="N162" s="124"/>
      <c r="O162" s="124"/>
      <c r="P162" s="124"/>
      <c r="Q162" s="124"/>
      <c r="R162" s="124"/>
      <c r="S162" s="127"/>
      <c r="T162" s="128"/>
      <c r="U162" s="124"/>
      <c r="V162" s="124"/>
      <c r="W162" s="124"/>
      <c r="X162" s="124"/>
      <c r="Y162" s="124"/>
      <c r="Z162" s="124"/>
      <c r="AA162" s="129"/>
      <c r="AT162" s="130" t="s">
        <v>130</v>
      </c>
      <c r="AU162" s="130" t="s">
        <v>78</v>
      </c>
      <c r="AV162" s="130" t="s">
        <v>78</v>
      </c>
      <c r="AW162" s="130" t="s">
        <v>91</v>
      </c>
      <c r="AX162" s="130" t="s">
        <v>17</v>
      </c>
      <c r="AY162" s="130" t="s">
        <v>119</v>
      </c>
    </row>
    <row r="163" spans="2:65" s="6" customFormat="1" ht="27" customHeight="1">
      <c r="B163" s="21"/>
      <c r="C163" s="113" t="s">
        <v>275</v>
      </c>
      <c r="D163" s="113" t="s">
        <v>121</v>
      </c>
      <c r="E163" s="114" t="s">
        <v>276</v>
      </c>
      <c r="F163" s="193" t="s">
        <v>277</v>
      </c>
      <c r="G163" s="194"/>
      <c r="H163" s="194"/>
      <c r="I163" s="194"/>
      <c r="J163" s="116" t="s">
        <v>258</v>
      </c>
      <c r="K163" s="117">
        <v>1</v>
      </c>
      <c r="L163" s="195"/>
      <c r="M163" s="194"/>
      <c r="N163" s="196">
        <f>ROUND($L$163*$K$163,2)</f>
        <v>0</v>
      </c>
      <c r="O163" s="194"/>
      <c r="P163" s="194"/>
      <c r="Q163" s="194"/>
      <c r="R163" s="115"/>
      <c r="S163" s="41"/>
      <c r="T163" s="118"/>
      <c r="U163" s="119" t="s">
        <v>36</v>
      </c>
      <c r="V163" s="22"/>
      <c r="W163" s="22"/>
      <c r="X163" s="120">
        <v>0.015</v>
      </c>
      <c r="Y163" s="120">
        <f>$X$163*$K$163</f>
        <v>0.015</v>
      </c>
      <c r="Z163" s="120">
        <v>0</v>
      </c>
      <c r="AA163" s="121">
        <f>$Z$163*$K$163</f>
        <v>0</v>
      </c>
      <c r="AR163" s="75" t="s">
        <v>242</v>
      </c>
      <c r="AT163" s="75" t="s">
        <v>121</v>
      </c>
      <c r="AU163" s="75" t="s">
        <v>78</v>
      </c>
      <c r="AY163" s="6" t="s">
        <v>119</v>
      </c>
      <c r="BE163" s="122">
        <f>IF($U$163="základní",$N$163,0)</f>
        <v>0</v>
      </c>
      <c r="BF163" s="122">
        <f>IF($U$163="snížená",$N$163,0)</f>
        <v>0</v>
      </c>
      <c r="BG163" s="122">
        <f>IF($U$163="zákl. přenesená",$N$163,0)</f>
        <v>0</v>
      </c>
      <c r="BH163" s="122">
        <f>IF($U$163="sníž. přenesená",$N$163,0)</f>
        <v>0</v>
      </c>
      <c r="BI163" s="122">
        <f>IF($U$163="nulová",$N$163,0)</f>
        <v>0</v>
      </c>
      <c r="BJ163" s="75" t="s">
        <v>17</v>
      </c>
      <c r="BK163" s="122">
        <f>ROUND($L$163*$K$163,2)</f>
        <v>0</v>
      </c>
      <c r="BL163" s="75" t="s">
        <v>242</v>
      </c>
      <c r="BM163" s="75" t="s">
        <v>278</v>
      </c>
    </row>
    <row r="164" spans="2:51" s="6" customFormat="1" ht="15.75" customHeight="1">
      <c r="B164" s="123"/>
      <c r="C164" s="124"/>
      <c r="D164" s="124"/>
      <c r="E164" s="125"/>
      <c r="F164" s="198" t="s">
        <v>260</v>
      </c>
      <c r="G164" s="199"/>
      <c r="H164" s="199"/>
      <c r="I164" s="199"/>
      <c r="J164" s="124"/>
      <c r="K164" s="126">
        <v>1</v>
      </c>
      <c r="L164" s="124"/>
      <c r="M164" s="124"/>
      <c r="N164" s="124"/>
      <c r="O164" s="124"/>
      <c r="P164" s="124"/>
      <c r="Q164" s="124"/>
      <c r="R164" s="124"/>
      <c r="S164" s="127"/>
      <c r="T164" s="128"/>
      <c r="U164" s="124"/>
      <c r="V164" s="124"/>
      <c r="W164" s="124"/>
      <c r="X164" s="124"/>
      <c r="Y164" s="124"/>
      <c r="Z164" s="124"/>
      <c r="AA164" s="129"/>
      <c r="AT164" s="130" t="s">
        <v>130</v>
      </c>
      <c r="AU164" s="130" t="s">
        <v>78</v>
      </c>
      <c r="AV164" s="130" t="s">
        <v>78</v>
      </c>
      <c r="AW164" s="130" t="s">
        <v>91</v>
      </c>
      <c r="AX164" s="130" t="s">
        <v>17</v>
      </c>
      <c r="AY164" s="130" t="s">
        <v>119</v>
      </c>
    </row>
    <row r="165" spans="2:65" s="6" customFormat="1" ht="27" customHeight="1">
      <c r="B165" s="21"/>
      <c r="C165" s="113" t="s">
        <v>279</v>
      </c>
      <c r="D165" s="113" t="s">
        <v>121</v>
      </c>
      <c r="E165" s="114" t="s">
        <v>280</v>
      </c>
      <c r="F165" s="193" t="s">
        <v>281</v>
      </c>
      <c r="G165" s="194"/>
      <c r="H165" s="194"/>
      <c r="I165" s="194"/>
      <c r="J165" s="116" t="s">
        <v>258</v>
      </c>
      <c r="K165" s="117">
        <v>1</v>
      </c>
      <c r="L165" s="195"/>
      <c r="M165" s="194"/>
      <c r="N165" s="196">
        <f>ROUND($L$165*$K$165,2)</f>
        <v>0</v>
      </c>
      <c r="O165" s="194"/>
      <c r="P165" s="194"/>
      <c r="Q165" s="194"/>
      <c r="R165" s="115"/>
      <c r="S165" s="41"/>
      <c r="T165" s="118"/>
      <c r="U165" s="119" t="s">
        <v>36</v>
      </c>
      <c r="V165" s="22"/>
      <c r="W165" s="22"/>
      <c r="X165" s="120">
        <v>0.018</v>
      </c>
      <c r="Y165" s="120">
        <f>$X$165*$K$165</f>
        <v>0.018</v>
      </c>
      <c r="Z165" s="120">
        <v>0</v>
      </c>
      <c r="AA165" s="121">
        <f>$Z$165*$K$165</f>
        <v>0</v>
      </c>
      <c r="AR165" s="75" t="s">
        <v>242</v>
      </c>
      <c r="AT165" s="75" t="s">
        <v>121</v>
      </c>
      <c r="AU165" s="75" t="s">
        <v>78</v>
      </c>
      <c r="AY165" s="6" t="s">
        <v>119</v>
      </c>
      <c r="BE165" s="122">
        <f>IF($U$165="základní",$N$165,0)</f>
        <v>0</v>
      </c>
      <c r="BF165" s="122">
        <f>IF($U$165="snížená",$N$165,0)</f>
        <v>0</v>
      </c>
      <c r="BG165" s="122">
        <f>IF($U$165="zákl. přenesená",$N$165,0)</f>
        <v>0</v>
      </c>
      <c r="BH165" s="122">
        <f>IF($U$165="sníž. přenesená",$N$165,0)</f>
        <v>0</v>
      </c>
      <c r="BI165" s="122">
        <f>IF($U$165="nulová",$N$165,0)</f>
        <v>0</v>
      </c>
      <c r="BJ165" s="75" t="s">
        <v>17</v>
      </c>
      <c r="BK165" s="122">
        <f>ROUND($L$165*$K$165,2)</f>
        <v>0</v>
      </c>
      <c r="BL165" s="75" t="s">
        <v>242</v>
      </c>
      <c r="BM165" s="75" t="s">
        <v>282</v>
      </c>
    </row>
    <row r="166" spans="2:51" s="6" customFormat="1" ht="15.75" customHeight="1">
      <c r="B166" s="123"/>
      <c r="C166" s="124"/>
      <c r="D166" s="124"/>
      <c r="E166" s="125"/>
      <c r="F166" s="198" t="s">
        <v>260</v>
      </c>
      <c r="G166" s="199"/>
      <c r="H166" s="199"/>
      <c r="I166" s="199"/>
      <c r="J166" s="124"/>
      <c r="K166" s="126">
        <v>1</v>
      </c>
      <c r="L166" s="124"/>
      <c r="M166" s="124"/>
      <c r="N166" s="124"/>
      <c r="O166" s="124"/>
      <c r="P166" s="124"/>
      <c r="Q166" s="124"/>
      <c r="R166" s="124"/>
      <c r="S166" s="127"/>
      <c r="T166" s="128"/>
      <c r="U166" s="124"/>
      <c r="V166" s="124"/>
      <c r="W166" s="124"/>
      <c r="X166" s="124"/>
      <c r="Y166" s="124"/>
      <c r="Z166" s="124"/>
      <c r="AA166" s="129"/>
      <c r="AT166" s="130" t="s">
        <v>130</v>
      </c>
      <c r="AU166" s="130" t="s">
        <v>78</v>
      </c>
      <c r="AV166" s="130" t="s">
        <v>78</v>
      </c>
      <c r="AW166" s="130" t="s">
        <v>91</v>
      </c>
      <c r="AX166" s="130" t="s">
        <v>17</v>
      </c>
      <c r="AY166" s="130" t="s">
        <v>119</v>
      </c>
    </row>
    <row r="167" spans="2:65" s="6" customFormat="1" ht="27" customHeight="1">
      <c r="B167" s="21"/>
      <c r="C167" s="113" t="s">
        <v>283</v>
      </c>
      <c r="D167" s="113" t="s">
        <v>121</v>
      </c>
      <c r="E167" s="114" t="s">
        <v>284</v>
      </c>
      <c r="F167" s="193" t="s">
        <v>285</v>
      </c>
      <c r="G167" s="194"/>
      <c r="H167" s="194"/>
      <c r="I167" s="194"/>
      <c r="J167" s="116" t="s">
        <v>258</v>
      </c>
      <c r="K167" s="117">
        <v>1</v>
      </c>
      <c r="L167" s="195"/>
      <c r="M167" s="194"/>
      <c r="N167" s="196">
        <f>ROUND($L$167*$K$167,2)</f>
        <v>0</v>
      </c>
      <c r="O167" s="194"/>
      <c r="P167" s="194"/>
      <c r="Q167" s="194"/>
      <c r="R167" s="115"/>
      <c r="S167" s="41"/>
      <c r="T167" s="118"/>
      <c r="U167" s="119" t="s">
        <v>36</v>
      </c>
      <c r="V167" s="22"/>
      <c r="W167" s="22"/>
      <c r="X167" s="120">
        <v>0.139</v>
      </c>
      <c r="Y167" s="120">
        <f>$X$167*$K$167</f>
        <v>0.139</v>
      </c>
      <c r="Z167" s="120">
        <v>0</v>
      </c>
      <c r="AA167" s="121">
        <f>$Z$167*$K$167</f>
        <v>0</v>
      </c>
      <c r="AR167" s="75" t="s">
        <v>242</v>
      </c>
      <c r="AT167" s="75" t="s">
        <v>121</v>
      </c>
      <c r="AU167" s="75" t="s">
        <v>78</v>
      </c>
      <c r="AY167" s="6" t="s">
        <v>119</v>
      </c>
      <c r="BE167" s="122">
        <f>IF($U$167="základní",$N$167,0)</f>
        <v>0</v>
      </c>
      <c r="BF167" s="122">
        <f>IF($U$167="snížená",$N$167,0)</f>
        <v>0</v>
      </c>
      <c r="BG167" s="122">
        <f>IF($U$167="zákl. přenesená",$N$167,0)</f>
        <v>0</v>
      </c>
      <c r="BH167" s="122">
        <f>IF($U$167="sníž. přenesená",$N$167,0)</f>
        <v>0</v>
      </c>
      <c r="BI167" s="122">
        <f>IF($U$167="nulová",$N$167,0)</f>
        <v>0</v>
      </c>
      <c r="BJ167" s="75" t="s">
        <v>17</v>
      </c>
      <c r="BK167" s="122">
        <f>ROUND($L$167*$K$167,2)</f>
        <v>0</v>
      </c>
      <c r="BL167" s="75" t="s">
        <v>242</v>
      </c>
      <c r="BM167" s="75" t="s">
        <v>286</v>
      </c>
    </row>
    <row r="168" spans="2:51" s="6" customFormat="1" ht="15.75" customHeight="1">
      <c r="B168" s="123"/>
      <c r="C168" s="124"/>
      <c r="D168" s="124"/>
      <c r="E168" s="125"/>
      <c r="F168" s="198" t="s">
        <v>260</v>
      </c>
      <c r="G168" s="199"/>
      <c r="H168" s="199"/>
      <c r="I168" s="199"/>
      <c r="J168" s="124"/>
      <c r="K168" s="126">
        <v>1</v>
      </c>
      <c r="L168" s="124"/>
      <c r="M168" s="124"/>
      <c r="N168" s="124"/>
      <c r="O168" s="124"/>
      <c r="P168" s="124"/>
      <c r="Q168" s="124"/>
      <c r="R168" s="124"/>
      <c r="S168" s="127"/>
      <c r="T168" s="128"/>
      <c r="U168" s="124"/>
      <c r="V168" s="124"/>
      <c r="W168" s="124"/>
      <c r="X168" s="124"/>
      <c r="Y168" s="124"/>
      <c r="Z168" s="124"/>
      <c r="AA168" s="129"/>
      <c r="AT168" s="130" t="s">
        <v>130</v>
      </c>
      <c r="AU168" s="130" t="s">
        <v>78</v>
      </c>
      <c r="AV168" s="130" t="s">
        <v>78</v>
      </c>
      <c r="AW168" s="130" t="s">
        <v>91</v>
      </c>
      <c r="AX168" s="130" t="s">
        <v>17</v>
      </c>
      <c r="AY168" s="130" t="s">
        <v>119</v>
      </c>
    </row>
    <row r="169" spans="2:65" s="6" customFormat="1" ht="27" customHeight="1">
      <c r="B169" s="21"/>
      <c r="C169" s="113" t="s">
        <v>22</v>
      </c>
      <c r="D169" s="113" t="s">
        <v>121</v>
      </c>
      <c r="E169" s="114" t="s">
        <v>287</v>
      </c>
      <c r="F169" s="193" t="s">
        <v>288</v>
      </c>
      <c r="G169" s="194"/>
      <c r="H169" s="194"/>
      <c r="I169" s="194"/>
      <c r="J169" s="116" t="s">
        <v>258</v>
      </c>
      <c r="K169" s="117">
        <v>4</v>
      </c>
      <c r="L169" s="195"/>
      <c r="M169" s="194"/>
      <c r="N169" s="196">
        <f>ROUND($L$169*$K$169,2)</f>
        <v>0</v>
      </c>
      <c r="O169" s="194"/>
      <c r="P169" s="194"/>
      <c r="Q169" s="194"/>
      <c r="R169" s="115"/>
      <c r="S169" s="41"/>
      <c r="T169" s="118"/>
      <c r="U169" s="119" t="s">
        <v>36</v>
      </c>
      <c r="V169" s="22"/>
      <c r="W169" s="22"/>
      <c r="X169" s="120">
        <v>0.043</v>
      </c>
      <c r="Y169" s="120">
        <f>$X$169*$K$169</f>
        <v>0.172</v>
      </c>
      <c r="Z169" s="120">
        <v>0</v>
      </c>
      <c r="AA169" s="121">
        <f>$Z$169*$K$169</f>
        <v>0</v>
      </c>
      <c r="AR169" s="75" t="s">
        <v>242</v>
      </c>
      <c r="AT169" s="75" t="s">
        <v>121</v>
      </c>
      <c r="AU169" s="75" t="s">
        <v>78</v>
      </c>
      <c r="AY169" s="6" t="s">
        <v>119</v>
      </c>
      <c r="BE169" s="122">
        <f>IF($U$169="základní",$N$169,0)</f>
        <v>0</v>
      </c>
      <c r="BF169" s="122">
        <f>IF($U$169="snížená",$N$169,0)</f>
        <v>0</v>
      </c>
      <c r="BG169" s="122">
        <f>IF($U$169="zákl. přenesená",$N$169,0)</f>
        <v>0</v>
      </c>
      <c r="BH169" s="122">
        <f>IF($U$169="sníž. přenesená",$N$169,0)</f>
        <v>0</v>
      </c>
      <c r="BI169" s="122">
        <f>IF($U$169="nulová",$N$169,0)</f>
        <v>0</v>
      </c>
      <c r="BJ169" s="75" t="s">
        <v>17</v>
      </c>
      <c r="BK169" s="122">
        <f>ROUND($L$169*$K$169,2)</f>
        <v>0</v>
      </c>
      <c r="BL169" s="75" t="s">
        <v>242</v>
      </c>
      <c r="BM169" s="75" t="s">
        <v>289</v>
      </c>
    </row>
    <row r="170" spans="2:51" s="6" customFormat="1" ht="15.75" customHeight="1">
      <c r="B170" s="123"/>
      <c r="C170" s="124"/>
      <c r="D170" s="124"/>
      <c r="E170" s="125"/>
      <c r="F170" s="198" t="s">
        <v>290</v>
      </c>
      <c r="G170" s="199"/>
      <c r="H170" s="199"/>
      <c r="I170" s="199"/>
      <c r="J170" s="124"/>
      <c r="K170" s="126">
        <v>4</v>
      </c>
      <c r="L170" s="124"/>
      <c r="M170" s="124"/>
      <c r="N170" s="124"/>
      <c r="O170" s="124"/>
      <c r="P170" s="124"/>
      <c r="Q170" s="124"/>
      <c r="R170" s="124"/>
      <c r="S170" s="127"/>
      <c r="T170" s="128"/>
      <c r="U170" s="124"/>
      <c r="V170" s="124"/>
      <c r="W170" s="124"/>
      <c r="X170" s="124"/>
      <c r="Y170" s="124"/>
      <c r="Z170" s="124"/>
      <c r="AA170" s="129"/>
      <c r="AT170" s="130" t="s">
        <v>130</v>
      </c>
      <c r="AU170" s="130" t="s">
        <v>78</v>
      </c>
      <c r="AV170" s="130" t="s">
        <v>78</v>
      </c>
      <c r="AW170" s="130" t="s">
        <v>91</v>
      </c>
      <c r="AX170" s="130" t="s">
        <v>17</v>
      </c>
      <c r="AY170" s="130" t="s">
        <v>119</v>
      </c>
    </row>
    <row r="171" spans="2:65" s="6" customFormat="1" ht="27" customHeight="1">
      <c r="B171" s="21"/>
      <c r="C171" s="113" t="s">
        <v>291</v>
      </c>
      <c r="D171" s="113" t="s">
        <v>121</v>
      </c>
      <c r="E171" s="114" t="s">
        <v>292</v>
      </c>
      <c r="F171" s="193" t="s">
        <v>293</v>
      </c>
      <c r="G171" s="194"/>
      <c r="H171" s="194"/>
      <c r="I171" s="194"/>
      <c r="J171" s="116" t="s">
        <v>258</v>
      </c>
      <c r="K171" s="117">
        <v>3</v>
      </c>
      <c r="L171" s="195"/>
      <c r="M171" s="194"/>
      <c r="N171" s="196">
        <f>ROUND($L$171*$K$171,2)</f>
        <v>0</v>
      </c>
      <c r="O171" s="194"/>
      <c r="P171" s="194"/>
      <c r="Q171" s="194"/>
      <c r="R171" s="115"/>
      <c r="S171" s="41"/>
      <c r="T171" s="118"/>
      <c r="U171" s="119" t="s">
        <v>36</v>
      </c>
      <c r="V171" s="22"/>
      <c r="W171" s="22"/>
      <c r="X171" s="120">
        <v>0.031</v>
      </c>
      <c r="Y171" s="120">
        <f>$X$171*$K$171</f>
        <v>0.093</v>
      </c>
      <c r="Z171" s="120">
        <v>0</v>
      </c>
      <c r="AA171" s="121">
        <f>$Z$171*$K$171</f>
        <v>0</v>
      </c>
      <c r="AR171" s="75" t="s">
        <v>242</v>
      </c>
      <c r="AT171" s="75" t="s">
        <v>121</v>
      </c>
      <c r="AU171" s="75" t="s">
        <v>78</v>
      </c>
      <c r="AY171" s="6" t="s">
        <v>119</v>
      </c>
      <c r="BE171" s="122">
        <f>IF($U$171="základní",$N$171,0)</f>
        <v>0</v>
      </c>
      <c r="BF171" s="122">
        <f>IF($U$171="snížená",$N$171,0)</f>
        <v>0</v>
      </c>
      <c r="BG171" s="122">
        <f>IF($U$171="zákl. přenesená",$N$171,0)</f>
        <v>0</v>
      </c>
      <c r="BH171" s="122">
        <f>IF($U$171="sníž. přenesená",$N$171,0)</f>
        <v>0</v>
      </c>
      <c r="BI171" s="122">
        <f>IF($U$171="nulová",$N$171,0)</f>
        <v>0</v>
      </c>
      <c r="BJ171" s="75" t="s">
        <v>17</v>
      </c>
      <c r="BK171" s="122">
        <f>ROUND($L$171*$K$171,2)</f>
        <v>0</v>
      </c>
      <c r="BL171" s="75" t="s">
        <v>242</v>
      </c>
      <c r="BM171" s="75" t="s">
        <v>294</v>
      </c>
    </row>
    <row r="172" spans="2:51" s="6" customFormat="1" ht="15.75" customHeight="1">
      <c r="B172" s="123"/>
      <c r="C172" s="124"/>
      <c r="D172" s="124"/>
      <c r="E172" s="125"/>
      <c r="F172" s="198" t="s">
        <v>295</v>
      </c>
      <c r="G172" s="199"/>
      <c r="H172" s="199"/>
      <c r="I172" s="199"/>
      <c r="J172" s="124"/>
      <c r="K172" s="126">
        <v>3</v>
      </c>
      <c r="L172" s="124"/>
      <c r="M172" s="124"/>
      <c r="N172" s="124"/>
      <c r="O172" s="124"/>
      <c r="P172" s="124"/>
      <c r="Q172" s="124"/>
      <c r="R172" s="124"/>
      <c r="S172" s="127"/>
      <c r="T172" s="128"/>
      <c r="U172" s="124"/>
      <c r="V172" s="124"/>
      <c r="W172" s="124"/>
      <c r="X172" s="124"/>
      <c r="Y172" s="124"/>
      <c r="Z172" s="124"/>
      <c r="AA172" s="129"/>
      <c r="AT172" s="130" t="s">
        <v>130</v>
      </c>
      <c r="AU172" s="130" t="s">
        <v>78</v>
      </c>
      <c r="AV172" s="130" t="s">
        <v>78</v>
      </c>
      <c r="AW172" s="130" t="s">
        <v>91</v>
      </c>
      <c r="AX172" s="130" t="s">
        <v>17</v>
      </c>
      <c r="AY172" s="130" t="s">
        <v>119</v>
      </c>
    </row>
    <row r="173" spans="2:65" s="6" customFormat="1" ht="27" customHeight="1">
      <c r="B173" s="21"/>
      <c r="C173" s="113" t="s">
        <v>296</v>
      </c>
      <c r="D173" s="113" t="s">
        <v>121</v>
      </c>
      <c r="E173" s="114" t="s">
        <v>297</v>
      </c>
      <c r="F173" s="193" t="s">
        <v>298</v>
      </c>
      <c r="G173" s="194"/>
      <c r="H173" s="194"/>
      <c r="I173" s="194"/>
      <c r="J173" s="116" t="s">
        <v>258</v>
      </c>
      <c r="K173" s="117">
        <v>1</v>
      </c>
      <c r="L173" s="195"/>
      <c r="M173" s="194"/>
      <c r="N173" s="196">
        <f>ROUND($L$173*$K$173,2)</f>
        <v>0</v>
      </c>
      <c r="O173" s="194"/>
      <c r="P173" s="194"/>
      <c r="Q173" s="194"/>
      <c r="R173" s="115"/>
      <c r="S173" s="41"/>
      <c r="T173" s="118"/>
      <c r="U173" s="119" t="s">
        <v>36</v>
      </c>
      <c r="V173" s="22"/>
      <c r="W173" s="22"/>
      <c r="X173" s="120">
        <v>0.013</v>
      </c>
      <c r="Y173" s="120">
        <f>$X$173*$K$173</f>
        <v>0.013</v>
      </c>
      <c r="Z173" s="120">
        <v>0</v>
      </c>
      <c r="AA173" s="121">
        <f>$Z$173*$K$173</f>
        <v>0</v>
      </c>
      <c r="AR173" s="75" t="s">
        <v>242</v>
      </c>
      <c r="AT173" s="75" t="s">
        <v>121</v>
      </c>
      <c r="AU173" s="75" t="s">
        <v>78</v>
      </c>
      <c r="AY173" s="6" t="s">
        <v>119</v>
      </c>
      <c r="BE173" s="122">
        <f>IF($U$173="základní",$N$173,0)</f>
        <v>0</v>
      </c>
      <c r="BF173" s="122">
        <f>IF($U$173="snížená",$N$173,0)</f>
        <v>0</v>
      </c>
      <c r="BG173" s="122">
        <f>IF($U$173="zákl. přenesená",$N$173,0)</f>
        <v>0</v>
      </c>
      <c r="BH173" s="122">
        <f>IF($U$173="sníž. přenesená",$N$173,0)</f>
        <v>0</v>
      </c>
      <c r="BI173" s="122">
        <f>IF($U$173="nulová",$N$173,0)</f>
        <v>0</v>
      </c>
      <c r="BJ173" s="75" t="s">
        <v>17</v>
      </c>
      <c r="BK173" s="122">
        <f>ROUND($L$173*$K$173,2)</f>
        <v>0</v>
      </c>
      <c r="BL173" s="75" t="s">
        <v>242</v>
      </c>
      <c r="BM173" s="75" t="s">
        <v>299</v>
      </c>
    </row>
    <row r="174" spans="2:51" s="6" customFormat="1" ht="15.75" customHeight="1">
      <c r="B174" s="123"/>
      <c r="C174" s="124"/>
      <c r="D174" s="124"/>
      <c r="E174" s="125"/>
      <c r="F174" s="198" t="s">
        <v>260</v>
      </c>
      <c r="G174" s="199"/>
      <c r="H174" s="199"/>
      <c r="I174" s="199"/>
      <c r="J174" s="124"/>
      <c r="K174" s="126">
        <v>1</v>
      </c>
      <c r="L174" s="124"/>
      <c r="M174" s="124"/>
      <c r="N174" s="124"/>
      <c r="O174" s="124"/>
      <c r="P174" s="124"/>
      <c r="Q174" s="124"/>
      <c r="R174" s="124"/>
      <c r="S174" s="127"/>
      <c r="T174" s="128"/>
      <c r="U174" s="124"/>
      <c r="V174" s="124"/>
      <c r="W174" s="124"/>
      <c r="X174" s="124"/>
      <c r="Y174" s="124"/>
      <c r="Z174" s="124"/>
      <c r="AA174" s="129"/>
      <c r="AT174" s="130" t="s">
        <v>130</v>
      </c>
      <c r="AU174" s="130" t="s">
        <v>78</v>
      </c>
      <c r="AV174" s="130" t="s">
        <v>78</v>
      </c>
      <c r="AW174" s="130" t="s">
        <v>91</v>
      </c>
      <c r="AX174" s="130" t="s">
        <v>17</v>
      </c>
      <c r="AY174" s="130" t="s">
        <v>119</v>
      </c>
    </row>
    <row r="175" spans="2:65" s="6" customFormat="1" ht="27" customHeight="1">
      <c r="B175" s="21"/>
      <c r="C175" s="113" t="s">
        <v>300</v>
      </c>
      <c r="D175" s="113" t="s">
        <v>121</v>
      </c>
      <c r="E175" s="114" t="s">
        <v>301</v>
      </c>
      <c r="F175" s="193" t="s">
        <v>302</v>
      </c>
      <c r="G175" s="194"/>
      <c r="H175" s="194"/>
      <c r="I175" s="194"/>
      <c r="J175" s="116" t="s">
        <v>258</v>
      </c>
      <c r="K175" s="117">
        <v>2</v>
      </c>
      <c r="L175" s="195"/>
      <c r="M175" s="194"/>
      <c r="N175" s="196">
        <f>ROUND($L$175*$K$175,2)</f>
        <v>0</v>
      </c>
      <c r="O175" s="194"/>
      <c r="P175" s="194"/>
      <c r="Q175" s="194"/>
      <c r="R175" s="115"/>
      <c r="S175" s="41"/>
      <c r="T175" s="118"/>
      <c r="U175" s="119" t="s">
        <v>36</v>
      </c>
      <c r="V175" s="22"/>
      <c r="W175" s="22"/>
      <c r="X175" s="120">
        <v>0.021</v>
      </c>
      <c r="Y175" s="120">
        <f>$X$175*$K$175</f>
        <v>0.042</v>
      </c>
      <c r="Z175" s="120">
        <v>0</v>
      </c>
      <c r="AA175" s="121">
        <f>$Z$175*$K$175</f>
        <v>0</v>
      </c>
      <c r="AR175" s="75" t="s">
        <v>242</v>
      </c>
      <c r="AT175" s="75" t="s">
        <v>121</v>
      </c>
      <c r="AU175" s="75" t="s">
        <v>78</v>
      </c>
      <c r="AY175" s="6" t="s">
        <v>119</v>
      </c>
      <c r="BE175" s="122">
        <f>IF($U$175="základní",$N$175,0)</f>
        <v>0</v>
      </c>
      <c r="BF175" s="122">
        <f>IF($U$175="snížená",$N$175,0)</f>
        <v>0</v>
      </c>
      <c r="BG175" s="122">
        <f>IF($U$175="zákl. přenesená",$N$175,0)</f>
        <v>0</v>
      </c>
      <c r="BH175" s="122">
        <f>IF($U$175="sníž. přenesená",$N$175,0)</f>
        <v>0</v>
      </c>
      <c r="BI175" s="122">
        <f>IF($U$175="nulová",$N$175,0)</f>
        <v>0</v>
      </c>
      <c r="BJ175" s="75" t="s">
        <v>17</v>
      </c>
      <c r="BK175" s="122">
        <f>ROUND($L$175*$K$175,2)</f>
        <v>0</v>
      </c>
      <c r="BL175" s="75" t="s">
        <v>242</v>
      </c>
      <c r="BM175" s="75" t="s">
        <v>303</v>
      </c>
    </row>
    <row r="176" spans="2:51" s="6" customFormat="1" ht="15.75" customHeight="1">
      <c r="B176" s="123"/>
      <c r="C176" s="124"/>
      <c r="D176" s="124"/>
      <c r="E176" s="125"/>
      <c r="F176" s="198" t="s">
        <v>304</v>
      </c>
      <c r="G176" s="199"/>
      <c r="H176" s="199"/>
      <c r="I176" s="199"/>
      <c r="J176" s="124"/>
      <c r="K176" s="126">
        <v>2</v>
      </c>
      <c r="L176" s="124"/>
      <c r="M176" s="124"/>
      <c r="N176" s="124"/>
      <c r="O176" s="124"/>
      <c r="P176" s="124"/>
      <c r="Q176" s="124"/>
      <c r="R176" s="124"/>
      <c r="S176" s="127"/>
      <c r="T176" s="128"/>
      <c r="U176" s="124"/>
      <c r="V176" s="124"/>
      <c r="W176" s="124"/>
      <c r="X176" s="124"/>
      <c r="Y176" s="124"/>
      <c r="Z176" s="124"/>
      <c r="AA176" s="129"/>
      <c r="AT176" s="130" t="s">
        <v>130</v>
      </c>
      <c r="AU176" s="130" t="s">
        <v>78</v>
      </c>
      <c r="AV176" s="130" t="s">
        <v>78</v>
      </c>
      <c r="AW176" s="130" t="s">
        <v>91</v>
      </c>
      <c r="AX176" s="130" t="s">
        <v>17</v>
      </c>
      <c r="AY176" s="130" t="s">
        <v>119</v>
      </c>
    </row>
    <row r="177" spans="2:65" s="6" customFormat="1" ht="27" customHeight="1">
      <c r="B177" s="21"/>
      <c r="C177" s="113" t="s">
        <v>305</v>
      </c>
      <c r="D177" s="113" t="s">
        <v>121</v>
      </c>
      <c r="E177" s="114" t="s">
        <v>306</v>
      </c>
      <c r="F177" s="193" t="s">
        <v>307</v>
      </c>
      <c r="G177" s="194"/>
      <c r="H177" s="194"/>
      <c r="I177" s="194"/>
      <c r="J177" s="116" t="s">
        <v>258</v>
      </c>
      <c r="K177" s="117">
        <v>3</v>
      </c>
      <c r="L177" s="195"/>
      <c r="M177" s="194"/>
      <c r="N177" s="196">
        <f>ROUND($L$177*$K$177,2)</f>
        <v>0</v>
      </c>
      <c r="O177" s="194"/>
      <c r="P177" s="194"/>
      <c r="Q177" s="194"/>
      <c r="R177" s="115"/>
      <c r="S177" s="41"/>
      <c r="T177" s="118"/>
      <c r="U177" s="119" t="s">
        <v>36</v>
      </c>
      <c r="V177" s="22"/>
      <c r="W177" s="22"/>
      <c r="X177" s="120">
        <v>0.036</v>
      </c>
      <c r="Y177" s="120">
        <f>$X$177*$K$177</f>
        <v>0.10799999999999998</v>
      </c>
      <c r="Z177" s="120">
        <v>0</v>
      </c>
      <c r="AA177" s="121">
        <f>$Z$177*$K$177</f>
        <v>0</v>
      </c>
      <c r="AR177" s="75" t="s">
        <v>242</v>
      </c>
      <c r="AT177" s="75" t="s">
        <v>121</v>
      </c>
      <c r="AU177" s="75" t="s">
        <v>78</v>
      </c>
      <c r="AY177" s="6" t="s">
        <v>119</v>
      </c>
      <c r="BE177" s="122">
        <f>IF($U$177="základní",$N$177,0)</f>
        <v>0</v>
      </c>
      <c r="BF177" s="122">
        <f>IF($U$177="snížená",$N$177,0)</f>
        <v>0</v>
      </c>
      <c r="BG177" s="122">
        <f>IF($U$177="zákl. přenesená",$N$177,0)</f>
        <v>0</v>
      </c>
      <c r="BH177" s="122">
        <f>IF($U$177="sníž. přenesená",$N$177,0)</f>
        <v>0</v>
      </c>
      <c r="BI177" s="122">
        <f>IF($U$177="nulová",$N$177,0)</f>
        <v>0</v>
      </c>
      <c r="BJ177" s="75" t="s">
        <v>17</v>
      </c>
      <c r="BK177" s="122">
        <f>ROUND($L$177*$K$177,2)</f>
        <v>0</v>
      </c>
      <c r="BL177" s="75" t="s">
        <v>242</v>
      </c>
      <c r="BM177" s="75" t="s">
        <v>308</v>
      </c>
    </row>
    <row r="178" spans="2:51" s="6" customFormat="1" ht="15.75" customHeight="1">
      <c r="B178" s="123"/>
      <c r="C178" s="124"/>
      <c r="D178" s="124"/>
      <c r="E178" s="125"/>
      <c r="F178" s="198" t="s">
        <v>295</v>
      </c>
      <c r="G178" s="199"/>
      <c r="H178" s="199"/>
      <c r="I178" s="199"/>
      <c r="J178" s="124"/>
      <c r="K178" s="126">
        <v>3</v>
      </c>
      <c r="L178" s="124"/>
      <c r="M178" s="124"/>
      <c r="N178" s="124"/>
      <c r="O178" s="124"/>
      <c r="P178" s="124"/>
      <c r="Q178" s="124"/>
      <c r="R178" s="124"/>
      <c r="S178" s="127"/>
      <c r="T178" s="128"/>
      <c r="U178" s="124"/>
      <c r="V178" s="124"/>
      <c r="W178" s="124"/>
      <c r="X178" s="124"/>
      <c r="Y178" s="124"/>
      <c r="Z178" s="124"/>
      <c r="AA178" s="129"/>
      <c r="AT178" s="130" t="s">
        <v>130</v>
      </c>
      <c r="AU178" s="130" t="s">
        <v>78</v>
      </c>
      <c r="AV178" s="130" t="s">
        <v>78</v>
      </c>
      <c r="AW178" s="130" t="s">
        <v>91</v>
      </c>
      <c r="AX178" s="130" t="s">
        <v>17</v>
      </c>
      <c r="AY178" s="130" t="s">
        <v>119</v>
      </c>
    </row>
    <row r="179" spans="2:65" s="6" customFormat="1" ht="27" customHeight="1">
      <c r="B179" s="21"/>
      <c r="C179" s="113" t="s">
        <v>8</v>
      </c>
      <c r="D179" s="113" t="s">
        <v>121</v>
      </c>
      <c r="E179" s="114" t="s">
        <v>309</v>
      </c>
      <c r="F179" s="193" t="s">
        <v>310</v>
      </c>
      <c r="G179" s="194"/>
      <c r="H179" s="194"/>
      <c r="I179" s="194"/>
      <c r="J179" s="116" t="s">
        <v>258</v>
      </c>
      <c r="K179" s="117">
        <v>3</v>
      </c>
      <c r="L179" s="195"/>
      <c r="M179" s="194"/>
      <c r="N179" s="196">
        <f>ROUND($L$179*$K$179,2)</f>
        <v>0</v>
      </c>
      <c r="O179" s="194"/>
      <c r="P179" s="194"/>
      <c r="Q179" s="194"/>
      <c r="R179" s="115"/>
      <c r="S179" s="41"/>
      <c r="T179" s="118"/>
      <c r="U179" s="119" t="s">
        <v>36</v>
      </c>
      <c r="V179" s="22"/>
      <c r="W179" s="22"/>
      <c r="X179" s="120">
        <v>0.021</v>
      </c>
      <c r="Y179" s="120">
        <f>$X$179*$K$179</f>
        <v>0.063</v>
      </c>
      <c r="Z179" s="120">
        <v>0</v>
      </c>
      <c r="AA179" s="121">
        <f>$Z$179*$K$179</f>
        <v>0</v>
      </c>
      <c r="AR179" s="75" t="s">
        <v>242</v>
      </c>
      <c r="AT179" s="75" t="s">
        <v>121</v>
      </c>
      <c r="AU179" s="75" t="s">
        <v>78</v>
      </c>
      <c r="AY179" s="6" t="s">
        <v>119</v>
      </c>
      <c r="BE179" s="122">
        <f>IF($U$179="základní",$N$179,0)</f>
        <v>0</v>
      </c>
      <c r="BF179" s="122">
        <f>IF($U$179="snížená",$N$179,0)</f>
        <v>0</v>
      </c>
      <c r="BG179" s="122">
        <f>IF($U$179="zákl. přenesená",$N$179,0)</f>
        <v>0</v>
      </c>
      <c r="BH179" s="122">
        <f>IF($U$179="sníž. přenesená",$N$179,0)</f>
        <v>0</v>
      </c>
      <c r="BI179" s="122">
        <f>IF($U$179="nulová",$N$179,0)</f>
        <v>0</v>
      </c>
      <c r="BJ179" s="75" t="s">
        <v>17</v>
      </c>
      <c r="BK179" s="122">
        <f>ROUND($L$179*$K$179,2)</f>
        <v>0</v>
      </c>
      <c r="BL179" s="75" t="s">
        <v>242</v>
      </c>
      <c r="BM179" s="75" t="s">
        <v>311</v>
      </c>
    </row>
    <row r="180" spans="2:51" s="6" customFormat="1" ht="15.75" customHeight="1">
      <c r="B180" s="123"/>
      <c r="C180" s="124"/>
      <c r="D180" s="124"/>
      <c r="E180" s="125"/>
      <c r="F180" s="198" t="s">
        <v>295</v>
      </c>
      <c r="G180" s="199"/>
      <c r="H180" s="199"/>
      <c r="I180" s="199"/>
      <c r="J180" s="124"/>
      <c r="K180" s="126">
        <v>3</v>
      </c>
      <c r="L180" s="124"/>
      <c r="M180" s="124"/>
      <c r="N180" s="124"/>
      <c r="O180" s="124"/>
      <c r="P180" s="124"/>
      <c r="Q180" s="124"/>
      <c r="R180" s="124"/>
      <c r="S180" s="127"/>
      <c r="T180" s="128"/>
      <c r="U180" s="124"/>
      <c r="V180" s="124"/>
      <c r="W180" s="124"/>
      <c r="X180" s="124"/>
      <c r="Y180" s="124"/>
      <c r="Z180" s="124"/>
      <c r="AA180" s="129"/>
      <c r="AT180" s="130" t="s">
        <v>130</v>
      </c>
      <c r="AU180" s="130" t="s">
        <v>78</v>
      </c>
      <c r="AV180" s="130" t="s">
        <v>78</v>
      </c>
      <c r="AW180" s="130" t="s">
        <v>91</v>
      </c>
      <c r="AX180" s="130" t="s">
        <v>17</v>
      </c>
      <c r="AY180" s="130" t="s">
        <v>119</v>
      </c>
    </row>
    <row r="181" spans="2:65" s="6" customFormat="1" ht="27" customHeight="1">
      <c r="B181" s="21"/>
      <c r="C181" s="113" t="s">
        <v>242</v>
      </c>
      <c r="D181" s="113" t="s">
        <v>121</v>
      </c>
      <c r="E181" s="114" t="s">
        <v>312</v>
      </c>
      <c r="F181" s="193" t="s">
        <v>313</v>
      </c>
      <c r="G181" s="194"/>
      <c r="H181" s="194"/>
      <c r="I181" s="194"/>
      <c r="J181" s="116" t="s">
        <v>258</v>
      </c>
      <c r="K181" s="117">
        <v>3</v>
      </c>
      <c r="L181" s="195"/>
      <c r="M181" s="194"/>
      <c r="N181" s="196">
        <f>ROUND($L$181*$K$181,2)</f>
        <v>0</v>
      </c>
      <c r="O181" s="194"/>
      <c r="P181" s="194"/>
      <c r="Q181" s="194"/>
      <c r="R181" s="115"/>
      <c r="S181" s="41"/>
      <c r="T181" s="118"/>
      <c r="U181" s="119" t="s">
        <v>36</v>
      </c>
      <c r="V181" s="22"/>
      <c r="W181" s="22"/>
      <c r="X181" s="120">
        <v>0.028</v>
      </c>
      <c r="Y181" s="120">
        <f>$X$181*$K$181</f>
        <v>0.084</v>
      </c>
      <c r="Z181" s="120">
        <v>0</v>
      </c>
      <c r="AA181" s="121">
        <f>$Z$181*$K$181</f>
        <v>0</v>
      </c>
      <c r="AR181" s="75" t="s">
        <v>242</v>
      </c>
      <c r="AT181" s="75" t="s">
        <v>121</v>
      </c>
      <c r="AU181" s="75" t="s">
        <v>78</v>
      </c>
      <c r="AY181" s="6" t="s">
        <v>119</v>
      </c>
      <c r="BE181" s="122">
        <f>IF($U$181="základní",$N$181,0)</f>
        <v>0</v>
      </c>
      <c r="BF181" s="122">
        <f>IF($U$181="snížená",$N$181,0)</f>
        <v>0</v>
      </c>
      <c r="BG181" s="122">
        <f>IF($U$181="zákl. přenesená",$N$181,0)</f>
        <v>0</v>
      </c>
      <c r="BH181" s="122">
        <f>IF($U$181="sníž. přenesená",$N$181,0)</f>
        <v>0</v>
      </c>
      <c r="BI181" s="122">
        <f>IF($U$181="nulová",$N$181,0)</f>
        <v>0</v>
      </c>
      <c r="BJ181" s="75" t="s">
        <v>17</v>
      </c>
      <c r="BK181" s="122">
        <f>ROUND($L$181*$K$181,2)</f>
        <v>0</v>
      </c>
      <c r="BL181" s="75" t="s">
        <v>242</v>
      </c>
      <c r="BM181" s="75" t="s">
        <v>314</v>
      </c>
    </row>
    <row r="182" spans="2:51" s="6" customFormat="1" ht="15.75" customHeight="1">
      <c r="B182" s="123"/>
      <c r="C182" s="124"/>
      <c r="D182" s="124"/>
      <c r="E182" s="125"/>
      <c r="F182" s="198" t="s">
        <v>295</v>
      </c>
      <c r="G182" s="199"/>
      <c r="H182" s="199"/>
      <c r="I182" s="199"/>
      <c r="J182" s="124"/>
      <c r="K182" s="126">
        <v>3</v>
      </c>
      <c r="L182" s="124"/>
      <c r="M182" s="124"/>
      <c r="N182" s="124"/>
      <c r="O182" s="124"/>
      <c r="P182" s="124"/>
      <c r="Q182" s="124"/>
      <c r="R182" s="124"/>
      <c r="S182" s="127"/>
      <c r="T182" s="128"/>
      <c r="U182" s="124"/>
      <c r="V182" s="124"/>
      <c r="W182" s="124"/>
      <c r="X182" s="124"/>
      <c r="Y182" s="124"/>
      <c r="Z182" s="124"/>
      <c r="AA182" s="129"/>
      <c r="AT182" s="130" t="s">
        <v>130</v>
      </c>
      <c r="AU182" s="130" t="s">
        <v>78</v>
      </c>
      <c r="AV182" s="130" t="s">
        <v>78</v>
      </c>
      <c r="AW182" s="130" t="s">
        <v>91</v>
      </c>
      <c r="AX182" s="130" t="s">
        <v>17</v>
      </c>
      <c r="AY182" s="130" t="s">
        <v>119</v>
      </c>
    </row>
    <row r="183" spans="2:65" s="6" customFormat="1" ht="27" customHeight="1">
      <c r="B183" s="21"/>
      <c r="C183" s="113" t="s">
        <v>315</v>
      </c>
      <c r="D183" s="113" t="s">
        <v>121</v>
      </c>
      <c r="E183" s="114" t="s">
        <v>316</v>
      </c>
      <c r="F183" s="193" t="s">
        <v>317</v>
      </c>
      <c r="G183" s="194"/>
      <c r="H183" s="194"/>
      <c r="I183" s="194"/>
      <c r="J183" s="116" t="s">
        <v>214</v>
      </c>
      <c r="K183" s="117">
        <v>1.033</v>
      </c>
      <c r="L183" s="195"/>
      <c r="M183" s="194"/>
      <c r="N183" s="196">
        <f>ROUND($L$183*$K$183,2)</f>
        <v>0</v>
      </c>
      <c r="O183" s="194"/>
      <c r="P183" s="194"/>
      <c r="Q183" s="194"/>
      <c r="R183" s="115" t="s">
        <v>124</v>
      </c>
      <c r="S183" s="41"/>
      <c r="T183" s="118"/>
      <c r="U183" s="119" t="s">
        <v>36</v>
      </c>
      <c r="V183" s="22"/>
      <c r="W183" s="22"/>
      <c r="X183" s="120">
        <v>0</v>
      </c>
      <c r="Y183" s="120">
        <f>$X$183*$K$183</f>
        <v>0</v>
      </c>
      <c r="Z183" s="120">
        <v>0</v>
      </c>
      <c r="AA183" s="121">
        <f>$Z$183*$K$183</f>
        <v>0</v>
      </c>
      <c r="AR183" s="75" t="s">
        <v>242</v>
      </c>
      <c r="AT183" s="75" t="s">
        <v>121</v>
      </c>
      <c r="AU183" s="75" t="s">
        <v>78</v>
      </c>
      <c r="AY183" s="6" t="s">
        <v>119</v>
      </c>
      <c r="BE183" s="122">
        <f>IF($U$183="základní",$N$183,0)</f>
        <v>0</v>
      </c>
      <c r="BF183" s="122">
        <f>IF($U$183="snížená",$N$183,0)</f>
        <v>0</v>
      </c>
      <c r="BG183" s="122">
        <f>IF($U$183="zákl. přenesená",$N$183,0)</f>
        <v>0</v>
      </c>
      <c r="BH183" s="122">
        <f>IF($U$183="sníž. přenesená",$N$183,0)</f>
        <v>0</v>
      </c>
      <c r="BI183" s="122">
        <f>IF($U$183="nulová",$N$183,0)</f>
        <v>0</v>
      </c>
      <c r="BJ183" s="75" t="s">
        <v>17</v>
      </c>
      <c r="BK183" s="122">
        <f>ROUND($L$183*$K$183,2)</f>
        <v>0</v>
      </c>
      <c r="BL183" s="75" t="s">
        <v>242</v>
      </c>
      <c r="BM183" s="75" t="s">
        <v>318</v>
      </c>
    </row>
    <row r="184" spans="2:47" s="6" customFormat="1" ht="16.5" customHeight="1">
      <c r="B184" s="21"/>
      <c r="C184" s="22"/>
      <c r="D184" s="22"/>
      <c r="E184" s="22"/>
      <c r="F184" s="197" t="s">
        <v>319</v>
      </c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41"/>
      <c r="T184" s="50"/>
      <c r="U184" s="22"/>
      <c r="V184" s="22"/>
      <c r="W184" s="22"/>
      <c r="X184" s="22"/>
      <c r="Y184" s="22"/>
      <c r="Z184" s="22"/>
      <c r="AA184" s="51"/>
      <c r="AT184" s="6" t="s">
        <v>128</v>
      </c>
      <c r="AU184" s="6" t="s">
        <v>78</v>
      </c>
    </row>
    <row r="185" spans="2:63" s="102" customFormat="1" ht="30.75" customHeight="1">
      <c r="B185" s="103"/>
      <c r="C185" s="104"/>
      <c r="D185" s="112" t="s">
        <v>99</v>
      </c>
      <c r="E185" s="104"/>
      <c r="F185" s="104"/>
      <c r="G185" s="104"/>
      <c r="H185" s="104"/>
      <c r="I185" s="104"/>
      <c r="J185" s="104"/>
      <c r="K185" s="104"/>
      <c r="L185" s="104"/>
      <c r="M185" s="104"/>
      <c r="N185" s="209">
        <f>$BK$185</f>
        <v>0</v>
      </c>
      <c r="O185" s="208"/>
      <c r="P185" s="208"/>
      <c r="Q185" s="208"/>
      <c r="R185" s="104"/>
      <c r="S185" s="106"/>
      <c r="T185" s="107"/>
      <c r="U185" s="104"/>
      <c r="V185" s="104"/>
      <c r="W185" s="108">
        <f>SUM($W$186:$W$211)</f>
        <v>0</v>
      </c>
      <c r="X185" s="104"/>
      <c r="Y185" s="108">
        <f>SUM($Y$186:$Y$211)</f>
        <v>0.71319</v>
      </c>
      <c r="Z185" s="104"/>
      <c r="AA185" s="109">
        <f>SUM($AA$186:$AA$211)</f>
        <v>0.2893</v>
      </c>
      <c r="AR185" s="110" t="s">
        <v>78</v>
      </c>
      <c r="AT185" s="110" t="s">
        <v>65</v>
      </c>
      <c r="AU185" s="110" t="s">
        <v>17</v>
      </c>
      <c r="AY185" s="110" t="s">
        <v>119</v>
      </c>
      <c r="BK185" s="111">
        <f>SUM($BK$186:$BK$211)</f>
        <v>0</v>
      </c>
    </row>
    <row r="186" spans="2:65" s="6" customFormat="1" ht="27" customHeight="1">
      <c r="B186" s="21"/>
      <c r="C186" s="113" t="s">
        <v>320</v>
      </c>
      <c r="D186" s="113" t="s">
        <v>121</v>
      </c>
      <c r="E186" s="114" t="s">
        <v>321</v>
      </c>
      <c r="F186" s="193" t="s">
        <v>322</v>
      </c>
      <c r="G186" s="194"/>
      <c r="H186" s="194"/>
      <c r="I186" s="194"/>
      <c r="J186" s="116" t="s">
        <v>258</v>
      </c>
      <c r="K186" s="117">
        <v>19</v>
      </c>
      <c r="L186" s="195"/>
      <c r="M186" s="194"/>
      <c r="N186" s="196">
        <f>ROUND($L$186*$K$186,2)</f>
        <v>0</v>
      </c>
      <c r="O186" s="194"/>
      <c r="P186" s="194"/>
      <c r="Q186" s="194"/>
      <c r="R186" s="115"/>
      <c r="S186" s="41"/>
      <c r="T186" s="118"/>
      <c r="U186" s="119" t="s">
        <v>36</v>
      </c>
      <c r="V186" s="22"/>
      <c r="W186" s="22"/>
      <c r="X186" s="120">
        <v>1E-05</v>
      </c>
      <c r="Y186" s="120">
        <f>$X$186*$K$186</f>
        <v>0.00019</v>
      </c>
      <c r="Z186" s="120">
        <v>0</v>
      </c>
      <c r="AA186" s="121">
        <f>$Z$186*$K$186</f>
        <v>0</v>
      </c>
      <c r="AR186" s="75" t="s">
        <v>242</v>
      </c>
      <c r="AT186" s="75" t="s">
        <v>121</v>
      </c>
      <c r="AU186" s="75" t="s">
        <v>78</v>
      </c>
      <c r="AY186" s="6" t="s">
        <v>119</v>
      </c>
      <c r="BE186" s="122">
        <f>IF($U$186="základní",$N$186,0)</f>
        <v>0</v>
      </c>
      <c r="BF186" s="122">
        <f>IF($U$186="snížená",$N$186,0)</f>
        <v>0</v>
      </c>
      <c r="BG186" s="122">
        <f>IF($U$186="zákl. přenesená",$N$186,0)</f>
        <v>0</v>
      </c>
      <c r="BH186" s="122">
        <f>IF($U$186="sníž. přenesená",$N$186,0)</f>
        <v>0</v>
      </c>
      <c r="BI186" s="122">
        <f>IF($U$186="nulová",$N$186,0)</f>
        <v>0</v>
      </c>
      <c r="BJ186" s="75" t="s">
        <v>17</v>
      </c>
      <c r="BK186" s="122">
        <f>ROUND($L$186*$K$186,2)</f>
        <v>0</v>
      </c>
      <c r="BL186" s="75" t="s">
        <v>242</v>
      </c>
      <c r="BM186" s="75" t="s">
        <v>323</v>
      </c>
    </row>
    <row r="187" spans="2:47" s="6" customFormat="1" ht="16.5" customHeight="1">
      <c r="B187" s="21"/>
      <c r="C187" s="22"/>
      <c r="D187" s="22"/>
      <c r="E187" s="22"/>
      <c r="F187" s="197" t="s">
        <v>324</v>
      </c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41"/>
      <c r="T187" s="50"/>
      <c r="U187" s="22"/>
      <c r="V187" s="22"/>
      <c r="W187" s="22"/>
      <c r="X187" s="22"/>
      <c r="Y187" s="22"/>
      <c r="Z187" s="22"/>
      <c r="AA187" s="51"/>
      <c r="AT187" s="6" t="s">
        <v>128</v>
      </c>
      <c r="AU187" s="6" t="s">
        <v>78</v>
      </c>
    </row>
    <row r="188" spans="2:51" s="6" customFormat="1" ht="15.75" customHeight="1">
      <c r="B188" s="123"/>
      <c r="C188" s="124"/>
      <c r="D188" s="124"/>
      <c r="E188" s="124"/>
      <c r="F188" s="198" t="s">
        <v>325</v>
      </c>
      <c r="G188" s="199"/>
      <c r="H188" s="199"/>
      <c r="I188" s="199"/>
      <c r="J188" s="124"/>
      <c r="K188" s="126">
        <v>19</v>
      </c>
      <c r="L188" s="124"/>
      <c r="M188" s="124"/>
      <c r="N188" s="124"/>
      <c r="O188" s="124"/>
      <c r="P188" s="124"/>
      <c r="Q188" s="124"/>
      <c r="R188" s="124"/>
      <c r="S188" s="127"/>
      <c r="T188" s="128"/>
      <c r="U188" s="124"/>
      <c r="V188" s="124"/>
      <c r="W188" s="124"/>
      <c r="X188" s="124"/>
      <c r="Y188" s="124"/>
      <c r="Z188" s="124"/>
      <c r="AA188" s="129"/>
      <c r="AT188" s="130" t="s">
        <v>130</v>
      </c>
      <c r="AU188" s="130" t="s">
        <v>78</v>
      </c>
      <c r="AV188" s="130" t="s">
        <v>78</v>
      </c>
      <c r="AW188" s="130" t="s">
        <v>91</v>
      </c>
      <c r="AX188" s="130" t="s">
        <v>17</v>
      </c>
      <c r="AY188" s="130" t="s">
        <v>119</v>
      </c>
    </row>
    <row r="189" spans="2:65" s="6" customFormat="1" ht="15.75" customHeight="1">
      <c r="B189" s="21"/>
      <c r="C189" s="138" t="s">
        <v>326</v>
      </c>
      <c r="D189" s="138" t="s">
        <v>327</v>
      </c>
      <c r="E189" s="139" t="s">
        <v>328</v>
      </c>
      <c r="F189" s="202" t="s">
        <v>329</v>
      </c>
      <c r="G189" s="203"/>
      <c r="H189" s="203"/>
      <c r="I189" s="203"/>
      <c r="J189" s="140" t="s">
        <v>258</v>
      </c>
      <c r="K189" s="141">
        <v>2</v>
      </c>
      <c r="L189" s="204"/>
      <c r="M189" s="203"/>
      <c r="N189" s="205">
        <f>ROUND($L$189*$K$189,2)</f>
        <v>0</v>
      </c>
      <c r="O189" s="194"/>
      <c r="P189" s="194"/>
      <c r="Q189" s="194"/>
      <c r="R189" s="115"/>
      <c r="S189" s="41"/>
      <c r="T189" s="118"/>
      <c r="U189" s="119" t="s">
        <v>36</v>
      </c>
      <c r="V189" s="22"/>
      <c r="W189" s="22"/>
      <c r="X189" s="120">
        <v>0.029</v>
      </c>
      <c r="Y189" s="120">
        <f>$X$189*$K$189</f>
        <v>0.058</v>
      </c>
      <c r="Z189" s="120">
        <v>0</v>
      </c>
      <c r="AA189" s="121">
        <f>$Z$189*$K$189</f>
        <v>0</v>
      </c>
      <c r="AR189" s="75" t="s">
        <v>188</v>
      </c>
      <c r="AT189" s="75" t="s">
        <v>327</v>
      </c>
      <c r="AU189" s="75" t="s">
        <v>78</v>
      </c>
      <c r="AY189" s="6" t="s">
        <v>119</v>
      </c>
      <c r="BE189" s="122">
        <f>IF($U$189="základní",$N$189,0)</f>
        <v>0</v>
      </c>
      <c r="BF189" s="122">
        <f>IF($U$189="snížená",$N$189,0)</f>
        <v>0</v>
      </c>
      <c r="BG189" s="122">
        <f>IF($U$189="zákl. přenesená",$N$189,0)</f>
        <v>0</v>
      </c>
      <c r="BH189" s="122">
        <f>IF($U$189="sníž. přenesená",$N$189,0)</f>
        <v>0</v>
      </c>
      <c r="BI189" s="122">
        <f>IF($U$189="nulová",$N$189,0)</f>
        <v>0</v>
      </c>
      <c r="BJ189" s="75" t="s">
        <v>17</v>
      </c>
      <c r="BK189" s="122">
        <f>ROUND($L$189*$K$189,2)</f>
        <v>0</v>
      </c>
      <c r="BL189" s="75" t="s">
        <v>242</v>
      </c>
      <c r="BM189" s="75" t="s">
        <v>330</v>
      </c>
    </row>
    <row r="190" spans="2:51" s="6" customFormat="1" ht="15.75" customHeight="1">
      <c r="B190" s="123"/>
      <c r="C190" s="124"/>
      <c r="D190" s="124"/>
      <c r="E190" s="125"/>
      <c r="F190" s="198" t="s">
        <v>331</v>
      </c>
      <c r="G190" s="199"/>
      <c r="H190" s="199"/>
      <c r="I190" s="199"/>
      <c r="J190" s="124"/>
      <c r="K190" s="126">
        <v>2</v>
      </c>
      <c r="L190" s="124"/>
      <c r="M190" s="124"/>
      <c r="N190" s="124"/>
      <c r="O190" s="124"/>
      <c r="P190" s="124"/>
      <c r="Q190" s="124"/>
      <c r="R190" s="124"/>
      <c r="S190" s="127"/>
      <c r="T190" s="128"/>
      <c r="U190" s="124"/>
      <c r="V190" s="124"/>
      <c r="W190" s="124"/>
      <c r="X190" s="124"/>
      <c r="Y190" s="124"/>
      <c r="Z190" s="124"/>
      <c r="AA190" s="129"/>
      <c r="AT190" s="130" t="s">
        <v>130</v>
      </c>
      <c r="AU190" s="130" t="s">
        <v>78</v>
      </c>
      <c r="AV190" s="130" t="s">
        <v>78</v>
      </c>
      <c r="AW190" s="130" t="s">
        <v>91</v>
      </c>
      <c r="AX190" s="130" t="s">
        <v>17</v>
      </c>
      <c r="AY190" s="130" t="s">
        <v>119</v>
      </c>
    </row>
    <row r="191" spans="2:65" s="6" customFormat="1" ht="15.75" customHeight="1">
      <c r="B191" s="21"/>
      <c r="C191" s="138" t="s">
        <v>332</v>
      </c>
      <c r="D191" s="138" t="s">
        <v>327</v>
      </c>
      <c r="E191" s="139" t="s">
        <v>333</v>
      </c>
      <c r="F191" s="202" t="s">
        <v>334</v>
      </c>
      <c r="G191" s="203"/>
      <c r="H191" s="203"/>
      <c r="I191" s="203"/>
      <c r="J191" s="140" t="s">
        <v>258</v>
      </c>
      <c r="K191" s="141">
        <v>1</v>
      </c>
      <c r="L191" s="204"/>
      <c r="M191" s="203"/>
      <c r="N191" s="205">
        <f>ROUND($L$191*$K$191,2)</f>
        <v>0</v>
      </c>
      <c r="O191" s="194"/>
      <c r="P191" s="194"/>
      <c r="Q191" s="194"/>
      <c r="R191" s="115"/>
      <c r="S191" s="41"/>
      <c r="T191" s="118"/>
      <c r="U191" s="119" t="s">
        <v>36</v>
      </c>
      <c r="V191" s="22"/>
      <c r="W191" s="22"/>
      <c r="X191" s="120">
        <v>0.048</v>
      </c>
      <c r="Y191" s="120">
        <f>$X$191*$K$191</f>
        <v>0.048</v>
      </c>
      <c r="Z191" s="120">
        <v>0</v>
      </c>
      <c r="AA191" s="121">
        <f>$Z$191*$K$191</f>
        <v>0</v>
      </c>
      <c r="AR191" s="75" t="s">
        <v>188</v>
      </c>
      <c r="AT191" s="75" t="s">
        <v>327</v>
      </c>
      <c r="AU191" s="75" t="s">
        <v>78</v>
      </c>
      <c r="AY191" s="6" t="s">
        <v>119</v>
      </c>
      <c r="BE191" s="122">
        <f>IF($U$191="základní",$N$191,0)</f>
        <v>0</v>
      </c>
      <c r="BF191" s="122">
        <f>IF($U$191="snížená",$N$191,0)</f>
        <v>0</v>
      </c>
      <c r="BG191" s="122">
        <f>IF($U$191="zákl. přenesená",$N$191,0)</f>
        <v>0</v>
      </c>
      <c r="BH191" s="122">
        <f>IF($U$191="sníž. přenesená",$N$191,0)</f>
        <v>0</v>
      </c>
      <c r="BI191" s="122">
        <f>IF($U$191="nulová",$N$191,0)</f>
        <v>0</v>
      </c>
      <c r="BJ191" s="75" t="s">
        <v>17</v>
      </c>
      <c r="BK191" s="122">
        <f>ROUND($L$191*$K$191,2)</f>
        <v>0</v>
      </c>
      <c r="BL191" s="75" t="s">
        <v>242</v>
      </c>
      <c r="BM191" s="75" t="s">
        <v>335</v>
      </c>
    </row>
    <row r="192" spans="2:51" s="6" customFormat="1" ht="15.75" customHeight="1">
      <c r="B192" s="123"/>
      <c r="C192" s="124"/>
      <c r="D192" s="124"/>
      <c r="E192" s="125"/>
      <c r="F192" s="198" t="s">
        <v>336</v>
      </c>
      <c r="G192" s="199"/>
      <c r="H192" s="199"/>
      <c r="I192" s="199"/>
      <c r="J192" s="124"/>
      <c r="K192" s="126">
        <v>1</v>
      </c>
      <c r="L192" s="124"/>
      <c r="M192" s="124"/>
      <c r="N192" s="124"/>
      <c r="O192" s="124"/>
      <c r="P192" s="124"/>
      <c r="Q192" s="124"/>
      <c r="R192" s="124"/>
      <c r="S192" s="127"/>
      <c r="T192" s="128"/>
      <c r="U192" s="124"/>
      <c r="V192" s="124"/>
      <c r="W192" s="124"/>
      <c r="X192" s="124"/>
      <c r="Y192" s="124"/>
      <c r="Z192" s="124"/>
      <c r="AA192" s="129"/>
      <c r="AT192" s="130" t="s">
        <v>130</v>
      </c>
      <c r="AU192" s="130" t="s">
        <v>78</v>
      </c>
      <c r="AV192" s="130" t="s">
        <v>78</v>
      </c>
      <c r="AW192" s="130" t="s">
        <v>91</v>
      </c>
      <c r="AX192" s="130" t="s">
        <v>17</v>
      </c>
      <c r="AY192" s="130" t="s">
        <v>119</v>
      </c>
    </row>
    <row r="193" spans="2:65" s="6" customFormat="1" ht="15.75" customHeight="1">
      <c r="B193" s="21"/>
      <c r="C193" s="138" t="s">
        <v>7</v>
      </c>
      <c r="D193" s="138" t="s">
        <v>327</v>
      </c>
      <c r="E193" s="139" t="s">
        <v>337</v>
      </c>
      <c r="F193" s="202" t="s">
        <v>338</v>
      </c>
      <c r="G193" s="203"/>
      <c r="H193" s="203"/>
      <c r="I193" s="203"/>
      <c r="J193" s="140" t="s">
        <v>258</v>
      </c>
      <c r="K193" s="141">
        <v>2</v>
      </c>
      <c r="L193" s="204"/>
      <c r="M193" s="203"/>
      <c r="N193" s="205">
        <f>ROUND($L$193*$K$193,2)</f>
        <v>0</v>
      </c>
      <c r="O193" s="194"/>
      <c r="P193" s="194"/>
      <c r="Q193" s="194"/>
      <c r="R193" s="115"/>
      <c r="S193" s="41"/>
      <c r="T193" s="118"/>
      <c r="U193" s="119" t="s">
        <v>36</v>
      </c>
      <c r="V193" s="22"/>
      <c r="W193" s="22"/>
      <c r="X193" s="120">
        <v>0.029</v>
      </c>
      <c r="Y193" s="120">
        <f>$X$193*$K$193</f>
        <v>0.058</v>
      </c>
      <c r="Z193" s="120">
        <v>0</v>
      </c>
      <c r="AA193" s="121">
        <f>$Z$193*$K$193</f>
        <v>0</v>
      </c>
      <c r="AR193" s="75" t="s">
        <v>188</v>
      </c>
      <c r="AT193" s="75" t="s">
        <v>327</v>
      </c>
      <c r="AU193" s="75" t="s">
        <v>78</v>
      </c>
      <c r="AY193" s="6" t="s">
        <v>119</v>
      </c>
      <c r="BE193" s="122">
        <f>IF($U$193="základní",$N$193,0)</f>
        <v>0</v>
      </c>
      <c r="BF193" s="122">
        <f>IF($U$193="snížená",$N$193,0)</f>
        <v>0</v>
      </c>
      <c r="BG193" s="122">
        <f>IF($U$193="zákl. přenesená",$N$193,0)</f>
        <v>0</v>
      </c>
      <c r="BH193" s="122">
        <f>IF($U$193="sníž. přenesená",$N$193,0)</f>
        <v>0</v>
      </c>
      <c r="BI193" s="122">
        <f>IF($U$193="nulová",$N$193,0)</f>
        <v>0</v>
      </c>
      <c r="BJ193" s="75" t="s">
        <v>17</v>
      </c>
      <c r="BK193" s="122">
        <f>ROUND($L$193*$K$193,2)</f>
        <v>0</v>
      </c>
      <c r="BL193" s="75" t="s">
        <v>242</v>
      </c>
      <c r="BM193" s="75" t="s">
        <v>339</v>
      </c>
    </row>
    <row r="194" spans="2:51" s="6" customFormat="1" ht="15.75" customHeight="1">
      <c r="B194" s="123"/>
      <c r="C194" s="124"/>
      <c r="D194" s="124"/>
      <c r="E194" s="125"/>
      <c r="F194" s="198" t="s">
        <v>331</v>
      </c>
      <c r="G194" s="199"/>
      <c r="H194" s="199"/>
      <c r="I194" s="199"/>
      <c r="J194" s="124"/>
      <c r="K194" s="126">
        <v>2</v>
      </c>
      <c r="L194" s="124"/>
      <c r="M194" s="124"/>
      <c r="N194" s="124"/>
      <c r="O194" s="124"/>
      <c r="P194" s="124"/>
      <c r="Q194" s="124"/>
      <c r="R194" s="124"/>
      <c r="S194" s="127"/>
      <c r="T194" s="128"/>
      <c r="U194" s="124"/>
      <c r="V194" s="124"/>
      <c r="W194" s="124"/>
      <c r="X194" s="124"/>
      <c r="Y194" s="124"/>
      <c r="Z194" s="124"/>
      <c r="AA194" s="129"/>
      <c r="AT194" s="130" t="s">
        <v>130</v>
      </c>
      <c r="AU194" s="130" t="s">
        <v>78</v>
      </c>
      <c r="AV194" s="130" t="s">
        <v>78</v>
      </c>
      <c r="AW194" s="130" t="s">
        <v>91</v>
      </c>
      <c r="AX194" s="130" t="s">
        <v>17</v>
      </c>
      <c r="AY194" s="130" t="s">
        <v>119</v>
      </c>
    </row>
    <row r="195" spans="2:65" s="6" customFormat="1" ht="15.75" customHeight="1">
      <c r="B195" s="21"/>
      <c r="C195" s="138" t="s">
        <v>340</v>
      </c>
      <c r="D195" s="138" t="s">
        <v>327</v>
      </c>
      <c r="E195" s="139" t="s">
        <v>341</v>
      </c>
      <c r="F195" s="202" t="s">
        <v>342</v>
      </c>
      <c r="G195" s="203"/>
      <c r="H195" s="203"/>
      <c r="I195" s="203"/>
      <c r="J195" s="140" t="s">
        <v>258</v>
      </c>
      <c r="K195" s="141">
        <v>4</v>
      </c>
      <c r="L195" s="204"/>
      <c r="M195" s="203"/>
      <c r="N195" s="205">
        <f>ROUND($L$195*$K$195,2)</f>
        <v>0</v>
      </c>
      <c r="O195" s="194"/>
      <c r="P195" s="194"/>
      <c r="Q195" s="194"/>
      <c r="R195" s="115"/>
      <c r="S195" s="41"/>
      <c r="T195" s="118"/>
      <c r="U195" s="119" t="s">
        <v>36</v>
      </c>
      <c r="V195" s="22"/>
      <c r="W195" s="22"/>
      <c r="X195" s="120">
        <v>0.047</v>
      </c>
      <c r="Y195" s="120">
        <f>$X$195*$K$195</f>
        <v>0.188</v>
      </c>
      <c r="Z195" s="120">
        <v>0</v>
      </c>
      <c r="AA195" s="121">
        <f>$Z$195*$K$195</f>
        <v>0</v>
      </c>
      <c r="AR195" s="75" t="s">
        <v>188</v>
      </c>
      <c r="AT195" s="75" t="s">
        <v>327</v>
      </c>
      <c r="AU195" s="75" t="s">
        <v>78</v>
      </c>
      <c r="AY195" s="6" t="s">
        <v>119</v>
      </c>
      <c r="BE195" s="122">
        <f>IF($U$195="základní",$N$195,0)</f>
        <v>0</v>
      </c>
      <c r="BF195" s="122">
        <f>IF($U$195="snížená",$N$195,0)</f>
        <v>0</v>
      </c>
      <c r="BG195" s="122">
        <f>IF($U$195="zákl. přenesená",$N$195,0)</f>
        <v>0</v>
      </c>
      <c r="BH195" s="122">
        <f>IF($U$195="sníž. přenesená",$N$195,0)</f>
        <v>0</v>
      </c>
      <c r="BI195" s="122">
        <f>IF($U$195="nulová",$N$195,0)</f>
        <v>0</v>
      </c>
      <c r="BJ195" s="75" t="s">
        <v>17</v>
      </c>
      <c r="BK195" s="122">
        <f>ROUND($L$195*$K$195,2)</f>
        <v>0</v>
      </c>
      <c r="BL195" s="75" t="s">
        <v>242</v>
      </c>
      <c r="BM195" s="75" t="s">
        <v>343</v>
      </c>
    </row>
    <row r="196" spans="2:51" s="6" customFormat="1" ht="15.75" customHeight="1">
      <c r="B196" s="123"/>
      <c r="C196" s="124"/>
      <c r="D196" s="124"/>
      <c r="E196" s="125"/>
      <c r="F196" s="198" t="s">
        <v>344</v>
      </c>
      <c r="G196" s="199"/>
      <c r="H196" s="199"/>
      <c r="I196" s="199"/>
      <c r="J196" s="124"/>
      <c r="K196" s="126">
        <v>4</v>
      </c>
      <c r="L196" s="124"/>
      <c r="M196" s="124"/>
      <c r="N196" s="124"/>
      <c r="O196" s="124"/>
      <c r="P196" s="124"/>
      <c r="Q196" s="124"/>
      <c r="R196" s="124"/>
      <c r="S196" s="127"/>
      <c r="T196" s="128"/>
      <c r="U196" s="124"/>
      <c r="V196" s="124"/>
      <c r="W196" s="124"/>
      <c r="X196" s="124"/>
      <c r="Y196" s="124"/>
      <c r="Z196" s="124"/>
      <c r="AA196" s="129"/>
      <c r="AT196" s="130" t="s">
        <v>130</v>
      </c>
      <c r="AU196" s="130" t="s">
        <v>78</v>
      </c>
      <c r="AV196" s="130" t="s">
        <v>78</v>
      </c>
      <c r="AW196" s="130" t="s">
        <v>91</v>
      </c>
      <c r="AX196" s="130" t="s">
        <v>17</v>
      </c>
      <c r="AY196" s="130" t="s">
        <v>119</v>
      </c>
    </row>
    <row r="197" spans="2:65" s="6" customFormat="1" ht="15.75" customHeight="1">
      <c r="B197" s="21"/>
      <c r="C197" s="138" t="s">
        <v>345</v>
      </c>
      <c r="D197" s="138" t="s">
        <v>327</v>
      </c>
      <c r="E197" s="139" t="s">
        <v>346</v>
      </c>
      <c r="F197" s="202" t="s">
        <v>347</v>
      </c>
      <c r="G197" s="203"/>
      <c r="H197" s="203"/>
      <c r="I197" s="203"/>
      <c r="J197" s="140" t="s">
        <v>258</v>
      </c>
      <c r="K197" s="141">
        <v>3</v>
      </c>
      <c r="L197" s="204"/>
      <c r="M197" s="203"/>
      <c r="N197" s="205">
        <f>ROUND($L$197*$K$197,2)</f>
        <v>0</v>
      </c>
      <c r="O197" s="194"/>
      <c r="P197" s="194"/>
      <c r="Q197" s="194"/>
      <c r="R197" s="115"/>
      <c r="S197" s="41"/>
      <c r="T197" s="118"/>
      <c r="U197" s="119" t="s">
        <v>36</v>
      </c>
      <c r="V197" s="22"/>
      <c r="W197" s="22"/>
      <c r="X197" s="120">
        <v>0.037</v>
      </c>
      <c r="Y197" s="120">
        <f>$X$197*$K$197</f>
        <v>0.11099999999999999</v>
      </c>
      <c r="Z197" s="120">
        <v>0</v>
      </c>
      <c r="AA197" s="121">
        <f>$Z$197*$K$197</f>
        <v>0</v>
      </c>
      <c r="AR197" s="75" t="s">
        <v>188</v>
      </c>
      <c r="AT197" s="75" t="s">
        <v>327</v>
      </c>
      <c r="AU197" s="75" t="s">
        <v>78</v>
      </c>
      <c r="AY197" s="6" t="s">
        <v>119</v>
      </c>
      <c r="BE197" s="122">
        <f>IF($U$197="základní",$N$197,0)</f>
        <v>0</v>
      </c>
      <c r="BF197" s="122">
        <f>IF($U$197="snížená",$N$197,0)</f>
        <v>0</v>
      </c>
      <c r="BG197" s="122">
        <f>IF($U$197="zákl. přenesená",$N$197,0)</f>
        <v>0</v>
      </c>
      <c r="BH197" s="122">
        <f>IF($U$197="sníž. přenesená",$N$197,0)</f>
        <v>0</v>
      </c>
      <c r="BI197" s="122">
        <f>IF($U$197="nulová",$N$197,0)</f>
        <v>0</v>
      </c>
      <c r="BJ197" s="75" t="s">
        <v>17</v>
      </c>
      <c r="BK197" s="122">
        <f>ROUND($L$197*$K$197,2)</f>
        <v>0</v>
      </c>
      <c r="BL197" s="75" t="s">
        <v>242</v>
      </c>
      <c r="BM197" s="75" t="s">
        <v>348</v>
      </c>
    </row>
    <row r="198" spans="2:51" s="6" customFormat="1" ht="15.75" customHeight="1">
      <c r="B198" s="123"/>
      <c r="C198" s="124"/>
      <c r="D198" s="124"/>
      <c r="E198" s="125"/>
      <c r="F198" s="198" t="s">
        <v>349</v>
      </c>
      <c r="G198" s="199"/>
      <c r="H198" s="199"/>
      <c r="I198" s="199"/>
      <c r="J198" s="124"/>
      <c r="K198" s="126">
        <v>3</v>
      </c>
      <c r="L198" s="124"/>
      <c r="M198" s="124"/>
      <c r="N198" s="124"/>
      <c r="O198" s="124"/>
      <c r="P198" s="124"/>
      <c r="Q198" s="124"/>
      <c r="R198" s="124"/>
      <c r="S198" s="127"/>
      <c r="T198" s="128"/>
      <c r="U198" s="124"/>
      <c r="V198" s="124"/>
      <c r="W198" s="124"/>
      <c r="X198" s="124"/>
      <c r="Y198" s="124"/>
      <c r="Z198" s="124"/>
      <c r="AA198" s="129"/>
      <c r="AT198" s="130" t="s">
        <v>130</v>
      </c>
      <c r="AU198" s="130" t="s">
        <v>78</v>
      </c>
      <c r="AV198" s="130" t="s">
        <v>78</v>
      </c>
      <c r="AW198" s="130" t="s">
        <v>91</v>
      </c>
      <c r="AX198" s="130" t="s">
        <v>17</v>
      </c>
      <c r="AY198" s="130" t="s">
        <v>119</v>
      </c>
    </row>
    <row r="199" spans="2:65" s="6" customFormat="1" ht="15.75" customHeight="1">
      <c r="B199" s="21"/>
      <c r="C199" s="138" t="s">
        <v>350</v>
      </c>
      <c r="D199" s="138" t="s">
        <v>327</v>
      </c>
      <c r="E199" s="139" t="s">
        <v>351</v>
      </c>
      <c r="F199" s="202" t="s">
        <v>352</v>
      </c>
      <c r="G199" s="203"/>
      <c r="H199" s="203"/>
      <c r="I199" s="203"/>
      <c r="J199" s="140" t="s">
        <v>258</v>
      </c>
      <c r="K199" s="141">
        <v>2</v>
      </c>
      <c r="L199" s="204"/>
      <c r="M199" s="203"/>
      <c r="N199" s="205">
        <f>ROUND($L$199*$K$199,2)</f>
        <v>0</v>
      </c>
      <c r="O199" s="194"/>
      <c r="P199" s="194"/>
      <c r="Q199" s="194"/>
      <c r="R199" s="115"/>
      <c r="S199" s="41"/>
      <c r="T199" s="118"/>
      <c r="U199" s="119" t="s">
        <v>36</v>
      </c>
      <c r="V199" s="22"/>
      <c r="W199" s="22"/>
      <c r="X199" s="120">
        <v>0.048</v>
      </c>
      <c r="Y199" s="120">
        <f>$X$199*$K$199</f>
        <v>0.096</v>
      </c>
      <c r="Z199" s="120">
        <v>0</v>
      </c>
      <c r="AA199" s="121">
        <f>$Z$199*$K$199</f>
        <v>0</v>
      </c>
      <c r="AR199" s="75" t="s">
        <v>188</v>
      </c>
      <c r="AT199" s="75" t="s">
        <v>327</v>
      </c>
      <c r="AU199" s="75" t="s">
        <v>78</v>
      </c>
      <c r="AY199" s="6" t="s">
        <v>119</v>
      </c>
      <c r="BE199" s="122">
        <f>IF($U$199="základní",$N$199,0)</f>
        <v>0</v>
      </c>
      <c r="BF199" s="122">
        <f>IF($U$199="snížená",$N$199,0)</f>
        <v>0</v>
      </c>
      <c r="BG199" s="122">
        <f>IF($U$199="zákl. přenesená",$N$199,0)</f>
        <v>0</v>
      </c>
      <c r="BH199" s="122">
        <f>IF($U$199="sníž. přenesená",$N$199,0)</f>
        <v>0</v>
      </c>
      <c r="BI199" s="122">
        <f>IF($U$199="nulová",$N$199,0)</f>
        <v>0</v>
      </c>
      <c r="BJ199" s="75" t="s">
        <v>17</v>
      </c>
      <c r="BK199" s="122">
        <f>ROUND($L$199*$K$199,2)</f>
        <v>0</v>
      </c>
      <c r="BL199" s="75" t="s">
        <v>242</v>
      </c>
      <c r="BM199" s="75" t="s">
        <v>353</v>
      </c>
    </row>
    <row r="200" spans="2:51" s="6" customFormat="1" ht="15.75" customHeight="1">
      <c r="B200" s="123"/>
      <c r="C200" s="124"/>
      <c r="D200" s="124"/>
      <c r="E200" s="125"/>
      <c r="F200" s="198" t="s">
        <v>331</v>
      </c>
      <c r="G200" s="199"/>
      <c r="H200" s="199"/>
      <c r="I200" s="199"/>
      <c r="J200" s="124"/>
      <c r="K200" s="126">
        <v>2</v>
      </c>
      <c r="L200" s="124"/>
      <c r="M200" s="124"/>
      <c r="N200" s="124"/>
      <c r="O200" s="124"/>
      <c r="P200" s="124"/>
      <c r="Q200" s="124"/>
      <c r="R200" s="124"/>
      <c r="S200" s="127"/>
      <c r="T200" s="128"/>
      <c r="U200" s="124"/>
      <c r="V200" s="124"/>
      <c r="W200" s="124"/>
      <c r="X200" s="124"/>
      <c r="Y200" s="124"/>
      <c r="Z200" s="124"/>
      <c r="AA200" s="129"/>
      <c r="AT200" s="130" t="s">
        <v>130</v>
      </c>
      <c r="AU200" s="130" t="s">
        <v>78</v>
      </c>
      <c r="AV200" s="130" t="s">
        <v>78</v>
      </c>
      <c r="AW200" s="130" t="s">
        <v>91</v>
      </c>
      <c r="AX200" s="130" t="s">
        <v>17</v>
      </c>
      <c r="AY200" s="130" t="s">
        <v>119</v>
      </c>
    </row>
    <row r="201" spans="2:65" s="6" customFormat="1" ht="15.75" customHeight="1">
      <c r="B201" s="21"/>
      <c r="C201" s="138" t="s">
        <v>354</v>
      </c>
      <c r="D201" s="138" t="s">
        <v>327</v>
      </c>
      <c r="E201" s="139" t="s">
        <v>355</v>
      </c>
      <c r="F201" s="202" t="s">
        <v>356</v>
      </c>
      <c r="G201" s="203"/>
      <c r="H201" s="203"/>
      <c r="I201" s="203"/>
      <c r="J201" s="140" t="s">
        <v>258</v>
      </c>
      <c r="K201" s="141">
        <v>3</v>
      </c>
      <c r="L201" s="204"/>
      <c r="M201" s="203"/>
      <c r="N201" s="205">
        <f>ROUND($L$201*$K$201,2)</f>
        <v>0</v>
      </c>
      <c r="O201" s="194"/>
      <c r="P201" s="194"/>
      <c r="Q201" s="194"/>
      <c r="R201" s="115"/>
      <c r="S201" s="41"/>
      <c r="T201" s="118"/>
      <c r="U201" s="119" t="s">
        <v>36</v>
      </c>
      <c r="V201" s="22"/>
      <c r="W201" s="22"/>
      <c r="X201" s="120">
        <v>0.038</v>
      </c>
      <c r="Y201" s="120">
        <f>$X$201*$K$201</f>
        <v>0.11399999999999999</v>
      </c>
      <c r="Z201" s="120">
        <v>0</v>
      </c>
      <c r="AA201" s="121">
        <f>$Z$201*$K$201</f>
        <v>0</v>
      </c>
      <c r="AR201" s="75" t="s">
        <v>188</v>
      </c>
      <c r="AT201" s="75" t="s">
        <v>327</v>
      </c>
      <c r="AU201" s="75" t="s">
        <v>78</v>
      </c>
      <c r="AY201" s="6" t="s">
        <v>119</v>
      </c>
      <c r="BE201" s="122">
        <f>IF($U$201="základní",$N$201,0)</f>
        <v>0</v>
      </c>
      <c r="BF201" s="122">
        <f>IF($U$201="snížená",$N$201,0)</f>
        <v>0</v>
      </c>
      <c r="BG201" s="122">
        <f>IF($U$201="zákl. přenesená",$N$201,0)</f>
        <v>0</v>
      </c>
      <c r="BH201" s="122">
        <f>IF($U$201="sníž. přenesená",$N$201,0)</f>
        <v>0</v>
      </c>
      <c r="BI201" s="122">
        <f>IF($U$201="nulová",$N$201,0)</f>
        <v>0</v>
      </c>
      <c r="BJ201" s="75" t="s">
        <v>17</v>
      </c>
      <c r="BK201" s="122">
        <f>ROUND($L$201*$K$201,2)</f>
        <v>0</v>
      </c>
      <c r="BL201" s="75" t="s">
        <v>242</v>
      </c>
      <c r="BM201" s="75" t="s">
        <v>357</v>
      </c>
    </row>
    <row r="202" spans="2:51" s="6" customFormat="1" ht="15.75" customHeight="1">
      <c r="B202" s="123"/>
      <c r="C202" s="124"/>
      <c r="D202" s="124"/>
      <c r="E202" s="125"/>
      <c r="F202" s="198" t="s">
        <v>349</v>
      </c>
      <c r="G202" s="199"/>
      <c r="H202" s="199"/>
      <c r="I202" s="199"/>
      <c r="J202" s="124"/>
      <c r="K202" s="126">
        <v>3</v>
      </c>
      <c r="L202" s="124"/>
      <c r="M202" s="124"/>
      <c r="N202" s="124"/>
      <c r="O202" s="124"/>
      <c r="P202" s="124"/>
      <c r="Q202" s="124"/>
      <c r="R202" s="124"/>
      <c r="S202" s="127"/>
      <c r="T202" s="128"/>
      <c r="U202" s="124"/>
      <c r="V202" s="124"/>
      <c r="W202" s="124"/>
      <c r="X202" s="124"/>
      <c r="Y202" s="124"/>
      <c r="Z202" s="124"/>
      <c r="AA202" s="129"/>
      <c r="AT202" s="130" t="s">
        <v>130</v>
      </c>
      <c r="AU202" s="130" t="s">
        <v>78</v>
      </c>
      <c r="AV202" s="130" t="s">
        <v>78</v>
      </c>
      <c r="AW202" s="130" t="s">
        <v>91</v>
      </c>
      <c r="AX202" s="130" t="s">
        <v>17</v>
      </c>
      <c r="AY202" s="130" t="s">
        <v>119</v>
      </c>
    </row>
    <row r="203" spans="2:65" s="6" customFormat="1" ht="15.75" customHeight="1">
      <c r="B203" s="21"/>
      <c r="C203" s="138" t="s">
        <v>358</v>
      </c>
      <c r="D203" s="138" t="s">
        <v>327</v>
      </c>
      <c r="E203" s="139" t="s">
        <v>359</v>
      </c>
      <c r="F203" s="202" t="s">
        <v>360</v>
      </c>
      <c r="G203" s="203"/>
      <c r="H203" s="203"/>
      <c r="I203" s="203"/>
      <c r="J203" s="140" t="s">
        <v>258</v>
      </c>
      <c r="K203" s="141">
        <v>1</v>
      </c>
      <c r="L203" s="204"/>
      <c r="M203" s="203"/>
      <c r="N203" s="205">
        <f>ROUND($L$203*$K$203,2)</f>
        <v>0</v>
      </c>
      <c r="O203" s="194"/>
      <c r="P203" s="194"/>
      <c r="Q203" s="194"/>
      <c r="R203" s="115"/>
      <c r="S203" s="41"/>
      <c r="T203" s="118"/>
      <c r="U203" s="119" t="s">
        <v>36</v>
      </c>
      <c r="V203" s="22"/>
      <c r="W203" s="22"/>
      <c r="X203" s="120">
        <v>0.029</v>
      </c>
      <c r="Y203" s="120">
        <f>$X$203*$K$203</f>
        <v>0.029</v>
      </c>
      <c r="Z203" s="120">
        <v>0</v>
      </c>
      <c r="AA203" s="121">
        <f>$Z$203*$K$203</f>
        <v>0</v>
      </c>
      <c r="AR203" s="75" t="s">
        <v>188</v>
      </c>
      <c r="AT203" s="75" t="s">
        <v>327</v>
      </c>
      <c r="AU203" s="75" t="s">
        <v>78</v>
      </c>
      <c r="AY203" s="6" t="s">
        <v>119</v>
      </c>
      <c r="BE203" s="122">
        <f>IF($U$203="základní",$N$203,0)</f>
        <v>0</v>
      </c>
      <c r="BF203" s="122">
        <f>IF($U$203="snížená",$N$203,0)</f>
        <v>0</v>
      </c>
      <c r="BG203" s="122">
        <f>IF($U$203="zákl. přenesená",$N$203,0)</f>
        <v>0</v>
      </c>
      <c r="BH203" s="122">
        <f>IF($U$203="sníž. přenesená",$N$203,0)</f>
        <v>0</v>
      </c>
      <c r="BI203" s="122">
        <f>IF($U$203="nulová",$N$203,0)</f>
        <v>0</v>
      </c>
      <c r="BJ203" s="75" t="s">
        <v>17</v>
      </c>
      <c r="BK203" s="122">
        <f>ROUND($L$203*$K$203,2)</f>
        <v>0</v>
      </c>
      <c r="BL203" s="75" t="s">
        <v>242</v>
      </c>
      <c r="BM203" s="75" t="s">
        <v>361</v>
      </c>
    </row>
    <row r="204" spans="2:51" s="6" customFormat="1" ht="15.75" customHeight="1">
      <c r="B204" s="123"/>
      <c r="C204" s="124"/>
      <c r="D204" s="124"/>
      <c r="E204" s="125"/>
      <c r="F204" s="198" t="s">
        <v>336</v>
      </c>
      <c r="G204" s="199"/>
      <c r="H204" s="199"/>
      <c r="I204" s="199"/>
      <c r="J204" s="124"/>
      <c r="K204" s="126">
        <v>1</v>
      </c>
      <c r="L204" s="124"/>
      <c r="M204" s="124"/>
      <c r="N204" s="124"/>
      <c r="O204" s="124"/>
      <c r="P204" s="124"/>
      <c r="Q204" s="124"/>
      <c r="R204" s="124"/>
      <c r="S204" s="127"/>
      <c r="T204" s="128"/>
      <c r="U204" s="124"/>
      <c r="V204" s="124"/>
      <c r="W204" s="124"/>
      <c r="X204" s="124"/>
      <c r="Y204" s="124"/>
      <c r="Z204" s="124"/>
      <c r="AA204" s="129"/>
      <c r="AT204" s="130" t="s">
        <v>130</v>
      </c>
      <c r="AU204" s="130" t="s">
        <v>78</v>
      </c>
      <c r="AV204" s="130" t="s">
        <v>78</v>
      </c>
      <c r="AW204" s="130" t="s">
        <v>91</v>
      </c>
      <c r="AX204" s="130" t="s">
        <v>17</v>
      </c>
      <c r="AY204" s="130" t="s">
        <v>119</v>
      </c>
    </row>
    <row r="205" spans="2:65" s="6" customFormat="1" ht="15.75" customHeight="1">
      <c r="B205" s="21"/>
      <c r="C205" s="138" t="s">
        <v>362</v>
      </c>
      <c r="D205" s="138" t="s">
        <v>327</v>
      </c>
      <c r="E205" s="139" t="s">
        <v>363</v>
      </c>
      <c r="F205" s="202" t="s">
        <v>364</v>
      </c>
      <c r="G205" s="203"/>
      <c r="H205" s="203"/>
      <c r="I205" s="203"/>
      <c r="J205" s="140" t="s">
        <v>258</v>
      </c>
      <c r="K205" s="141">
        <v>1</v>
      </c>
      <c r="L205" s="204"/>
      <c r="M205" s="203"/>
      <c r="N205" s="205">
        <f>ROUND($L$205*$K$205,2)</f>
        <v>0</v>
      </c>
      <c r="O205" s="194"/>
      <c r="P205" s="194"/>
      <c r="Q205" s="194"/>
      <c r="R205" s="115"/>
      <c r="S205" s="41"/>
      <c r="T205" s="118"/>
      <c r="U205" s="119" t="s">
        <v>36</v>
      </c>
      <c r="V205" s="22"/>
      <c r="W205" s="22"/>
      <c r="X205" s="120">
        <v>0.011</v>
      </c>
      <c r="Y205" s="120">
        <f>$X$205*$K$205</f>
        <v>0.011</v>
      </c>
      <c r="Z205" s="120">
        <v>0</v>
      </c>
      <c r="AA205" s="121">
        <f>$Z$205*$K$205</f>
        <v>0</v>
      </c>
      <c r="AR205" s="75" t="s">
        <v>188</v>
      </c>
      <c r="AT205" s="75" t="s">
        <v>327</v>
      </c>
      <c r="AU205" s="75" t="s">
        <v>78</v>
      </c>
      <c r="AY205" s="6" t="s">
        <v>119</v>
      </c>
      <c r="BE205" s="122">
        <f>IF($U$205="základní",$N$205,0)</f>
        <v>0</v>
      </c>
      <c r="BF205" s="122">
        <f>IF($U$205="snížená",$N$205,0)</f>
        <v>0</v>
      </c>
      <c r="BG205" s="122">
        <f>IF($U$205="zákl. přenesená",$N$205,0)</f>
        <v>0</v>
      </c>
      <c r="BH205" s="122">
        <f>IF($U$205="sníž. přenesená",$N$205,0)</f>
        <v>0</v>
      </c>
      <c r="BI205" s="122">
        <f>IF($U$205="nulová",$N$205,0)</f>
        <v>0</v>
      </c>
      <c r="BJ205" s="75" t="s">
        <v>17</v>
      </c>
      <c r="BK205" s="122">
        <f>ROUND($L$205*$K$205,2)</f>
        <v>0</v>
      </c>
      <c r="BL205" s="75" t="s">
        <v>242</v>
      </c>
      <c r="BM205" s="75" t="s">
        <v>365</v>
      </c>
    </row>
    <row r="206" spans="2:51" s="6" customFormat="1" ht="15.75" customHeight="1">
      <c r="B206" s="123"/>
      <c r="C206" s="124"/>
      <c r="D206" s="124"/>
      <c r="E206" s="125"/>
      <c r="F206" s="198" t="s">
        <v>336</v>
      </c>
      <c r="G206" s="199"/>
      <c r="H206" s="199"/>
      <c r="I206" s="199"/>
      <c r="J206" s="124"/>
      <c r="K206" s="126">
        <v>1</v>
      </c>
      <c r="L206" s="124"/>
      <c r="M206" s="124"/>
      <c r="N206" s="124"/>
      <c r="O206" s="124"/>
      <c r="P206" s="124"/>
      <c r="Q206" s="124"/>
      <c r="R206" s="124"/>
      <c r="S206" s="127"/>
      <c r="T206" s="128"/>
      <c r="U206" s="124"/>
      <c r="V206" s="124"/>
      <c r="W206" s="124"/>
      <c r="X206" s="124"/>
      <c r="Y206" s="124"/>
      <c r="Z206" s="124"/>
      <c r="AA206" s="129"/>
      <c r="AT206" s="130" t="s">
        <v>130</v>
      </c>
      <c r="AU206" s="130" t="s">
        <v>78</v>
      </c>
      <c r="AV206" s="130" t="s">
        <v>78</v>
      </c>
      <c r="AW206" s="130" t="s">
        <v>91</v>
      </c>
      <c r="AX206" s="130" t="s">
        <v>17</v>
      </c>
      <c r="AY206" s="130" t="s">
        <v>119</v>
      </c>
    </row>
    <row r="207" spans="2:65" s="6" customFormat="1" ht="27" customHeight="1">
      <c r="B207" s="21"/>
      <c r="C207" s="113" t="s">
        <v>366</v>
      </c>
      <c r="D207" s="113" t="s">
        <v>121</v>
      </c>
      <c r="E207" s="114" t="s">
        <v>367</v>
      </c>
      <c r="F207" s="193" t="s">
        <v>368</v>
      </c>
      <c r="G207" s="194"/>
      <c r="H207" s="194"/>
      <c r="I207" s="194"/>
      <c r="J207" s="116" t="s">
        <v>369</v>
      </c>
      <c r="K207" s="117">
        <v>289.3</v>
      </c>
      <c r="L207" s="195"/>
      <c r="M207" s="194"/>
      <c r="N207" s="196">
        <f>ROUND($L$207*$K$207,2)</f>
        <v>0</v>
      </c>
      <c r="O207" s="194"/>
      <c r="P207" s="194"/>
      <c r="Q207" s="194"/>
      <c r="R207" s="115" t="s">
        <v>124</v>
      </c>
      <c r="S207" s="41"/>
      <c r="T207" s="118"/>
      <c r="U207" s="119" t="s">
        <v>36</v>
      </c>
      <c r="V207" s="22"/>
      <c r="W207" s="22"/>
      <c r="X207" s="120">
        <v>0</v>
      </c>
      <c r="Y207" s="120">
        <f>$X$207*$K$207</f>
        <v>0</v>
      </c>
      <c r="Z207" s="120">
        <v>0.001</v>
      </c>
      <c r="AA207" s="121">
        <f>$Z$207*$K$207</f>
        <v>0.2893</v>
      </c>
      <c r="AR207" s="75" t="s">
        <v>242</v>
      </c>
      <c r="AT207" s="75" t="s">
        <v>121</v>
      </c>
      <c r="AU207" s="75" t="s">
        <v>78</v>
      </c>
      <c r="AY207" s="6" t="s">
        <v>119</v>
      </c>
      <c r="BE207" s="122">
        <f>IF($U$207="základní",$N$207,0)</f>
        <v>0</v>
      </c>
      <c r="BF207" s="122">
        <f>IF($U$207="snížená",$N$207,0)</f>
        <v>0</v>
      </c>
      <c r="BG207" s="122">
        <f>IF($U$207="zákl. přenesená",$N$207,0)</f>
        <v>0</v>
      </c>
      <c r="BH207" s="122">
        <f>IF($U$207="sníž. přenesená",$N$207,0)</f>
        <v>0</v>
      </c>
      <c r="BI207" s="122">
        <f>IF($U$207="nulová",$N$207,0)</f>
        <v>0</v>
      </c>
      <c r="BJ207" s="75" t="s">
        <v>17</v>
      </c>
      <c r="BK207" s="122">
        <f>ROUND($L$207*$K$207,2)</f>
        <v>0</v>
      </c>
      <c r="BL207" s="75" t="s">
        <v>242</v>
      </c>
      <c r="BM207" s="75" t="s">
        <v>370</v>
      </c>
    </row>
    <row r="208" spans="2:47" s="6" customFormat="1" ht="16.5" customHeight="1">
      <c r="B208" s="21"/>
      <c r="C208" s="22"/>
      <c r="D208" s="22"/>
      <c r="E208" s="22"/>
      <c r="F208" s="197" t="s">
        <v>371</v>
      </c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41"/>
      <c r="T208" s="50"/>
      <c r="U208" s="22"/>
      <c r="V208" s="22"/>
      <c r="W208" s="22"/>
      <c r="X208" s="22"/>
      <c r="Y208" s="22"/>
      <c r="Z208" s="22"/>
      <c r="AA208" s="51"/>
      <c r="AT208" s="6" t="s">
        <v>128</v>
      </c>
      <c r="AU208" s="6" t="s">
        <v>78</v>
      </c>
    </row>
    <row r="209" spans="2:51" s="6" customFormat="1" ht="15.75" customHeight="1">
      <c r="B209" s="123"/>
      <c r="C209" s="124"/>
      <c r="D209" s="124"/>
      <c r="E209" s="124"/>
      <c r="F209" s="198" t="s">
        <v>372</v>
      </c>
      <c r="G209" s="199"/>
      <c r="H209" s="199"/>
      <c r="I209" s="199"/>
      <c r="J209" s="124"/>
      <c r="K209" s="126">
        <v>289.3</v>
      </c>
      <c r="L209" s="124"/>
      <c r="M209" s="124"/>
      <c r="N209" s="124"/>
      <c r="O209" s="124"/>
      <c r="P209" s="124"/>
      <c r="Q209" s="124"/>
      <c r="R209" s="124"/>
      <c r="S209" s="127"/>
      <c r="T209" s="128"/>
      <c r="U209" s="124"/>
      <c r="V209" s="124"/>
      <c r="W209" s="124"/>
      <c r="X209" s="124"/>
      <c r="Y209" s="124"/>
      <c r="Z209" s="124"/>
      <c r="AA209" s="129"/>
      <c r="AT209" s="130" t="s">
        <v>130</v>
      </c>
      <c r="AU209" s="130" t="s">
        <v>78</v>
      </c>
      <c r="AV209" s="130" t="s">
        <v>78</v>
      </c>
      <c r="AW209" s="130" t="s">
        <v>91</v>
      </c>
      <c r="AX209" s="130" t="s">
        <v>17</v>
      </c>
      <c r="AY209" s="130" t="s">
        <v>119</v>
      </c>
    </row>
    <row r="210" spans="2:65" s="6" customFormat="1" ht="27" customHeight="1">
      <c r="B210" s="21"/>
      <c r="C210" s="113" t="s">
        <v>373</v>
      </c>
      <c r="D210" s="113" t="s">
        <v>121</v>
      </c>
      <c r="E210" s="114" t="s">
        <v>374</v>
      </c>
      <c r="F210" s="193" t="s">
        <v>375</v>
      </c>
      <c r="G210" s="194"/>
      <c r="H210" s="194"/>
      <c r="I210" s="194"/>
      <c r="J210" s="116" t="s">
        <v>214</v>
      </c>
      <c r="K210" s="117">
        <v>0.713</v>
      </c>
      <c r="L210" s="195"/>
      <c r="M210" s="194"/>
      <c r="N210" s="196">
        <f>ROUND($L$210*$K$210,2)</f>
        <v>0</v>
      </c>
      <c r="O210" s="194"/>
      <c r="P210" s="194"/>
      <c r="Q210" s="194"/>
      <c r="R210" s="115" t="s">
        <v>124</v>
      </c>
      <c r="S210" s="41"/>
      <c r="T210" s="118"/>
      <c r="U210" s="119" t="s">
        <v>36</v>
      </c>
      <c r="V210" s="22"/>
      <c r="W210" s="22"/>
      <c r="X210" s="120">
        <v>0</v>
      </c>
      <c r="Y210" s="120">
        <f>$X$210*$K$210</f>
        <v>0</v>
      </c>
      <c r="Z210" s="120">
        <v>0</v>
      </c>
      <c r="AA210" s="121">
        <f>$Z$210*$K$210</f>
        <v>0</v>
      </c>
      <c r="AR210" s="75" t="s">
        <v>242</v>
      </c>
      <c r="AT210" s="75" t="s">
        <v>121</v>
      </c>
      <c r="AU210" s="75" t="s">
        <v>78</v>
      </c>
      <c r="AY210" s="6" t="s">
        <v>119</v>
      </c>
      <c r="BE210" s="122">
        <f>IF($U$210="základní",$N$210,0)</f>
        <v>0</v>
      </c>
      <c r="BF210" s="122">
        <f>IF($U$210="snížená",$N$210,0)</f>
        <v>0</v>
      </c>
      <c r="BG210" s="122">
        <f>IF($U$210="zákl. přenesená",$N$210,0)</f>
        <v>0</v>
      </c>
      <c r="BH210" s="122">
        <f>IF($U$210="sníž. přenesená",$N$210,0)</f>
        <v>0</v>
      </c>
      <c r="BI210" s="122">
        <f>IF($U$210="nulová",$N$210,0)</f>
        <v>0</v>
      </c>
      <c r="BJ210" s="75" t="s">
        <v>17</v>
      </c>
      <c r="BK210" s="122">
        <f>ROUND($L$210*$K$210,2)</f>
        <v>0</v>
      </c>
      <c r="BL210" s="75" t="s">
        <v>242</v>
      </c>
      <c r="BM210" s="75" t="s">
        <v>376</v>
      </c>
    </row>
    <row r="211" spans="2:47" s="6" customFormat="1" ht="16.5" customHeight="1">
      <c r="B211" s="21"/>
      <c r="C211" s="22"/>
      <c r="D211" s="22"/>
      <c r="E211" s="22"/>
      <c r="F211" s="197" t="s">
        <v>377</v>
      </c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41"/>
      <c r="T211" s="50"/>
      <c r="U211" s="22"/>
      <c r="V211" s="22"/>
      <c r="W211" s="22"/>
      <c r="X211" s="22"/>
      <c r="Y211" s="22"/>
      <c r="Z211" s="22"/>
      <c r="AA211" s="51"/>
      <c r="AT211" s="6" t="s">
        <v>128</v>
      </c>
      <c r="AU211" s="6" t="s">
        <v>78</v>
      </c>
    </row>
    <row r="212" spans="2:63" s="102" customFormat="1" ht="30.75" customHeight="1">
      <c r="B212" s="103"/>
      <c r="C212" s="104"/>
      <c r="D212" s="112" t="s">
        <v>100</v>
      </c>
      <c r="E212" s="104"/>
      <c r="F212" s="104"/>
      <c r="G212" s="104"/>
      <c r="H212" s="104"/>
      <c r="I212" s="104"/>
      <c r="J212" s="104"/>
      <c r="K212" s="104"/>
      <c r="L212" s="104"/>
      <c r="M212" s="104"/>
      <c r="N212" s="209">
        <f>$BK$212</f>
        <v>0</v>
      </c>
      <c r="O212" s="208"/>
      <c r="P212" s="208"/>
      <c r="Q212" s="208"/>
      <c r="R212" s="104"/>
      <c r="S212" s="106"/>
      <c r="T212" s="107"/>
      <c r="U212" s="104"/>
      <c r="V212" s="104"/>
      <c r="W212" s="108">
        <f>SUM($W$213:$W$225)</f>
        <v>0</v>
      </c>
      <c r="X212" s="104"/>
      <c r="Y212" s="108">
        <f>SUM($Y$213:$Y$225)</f>
        <v>0.17314608</v>
      </c>
      <c r="Z212" s="104"/>
      <c r="AA212" s="109">
        <f>SUM($AA$213:$AA$225)</f>
        <v>0</v>
      </c>
      <c r="AR212" s="110" t="s">
        <v>78</v>
      </c>
      <c r="AT212" s="110" t="s">
        <v>65</v>
      </c>
      <c r="AU212" s="110" t="s">
        <v>17</v>
      </c>
      <c r="AY212" s="110" t="s">
        <v>119</v>
      </c>
      <c r="BK212" s="111">
        <f>SUM($BK$213:$BK$225)</f>
        <v>0</v>
      </c>
    </row>
    <row r="213" spans="2:65" s="6" customFormat="1" ht="39" customHeight="1">
      <c r="B213" s="21"/>
      <c r="C213" s="113" t="s">
        <v>378</v>
      </c>
      <c r="D213" s="113" t="s">
        <v>121</v>
      </c>
      <c r="E213" s="114" t="s">
        <v>379</v>
      </c>
      <c r="F213" s="193" t="s">
        <v>380</v>
      </c>
      <c r="G213" s="194"/>
      <c r="H213" s="194"/>
      <c r="I213" s="194"/>
      <c r="J213" s="116" t="s">
        <v>76</v>
      </c>
      <c r="K213" s="117">
        <v>35.079</v>
      </c>
      <c r="L213" s="195"/>
      <c r="M213" s="194"/>
      <c r="N213" s="196">
        <f>ROUND($L$213*$K$213,2)</f>
        <v>0</v>
      </c>
      <c r="O213" s="194"/>
      <c r="P213" s="194"/>
      <c r="Q213" s="194"/>
      <c r="R213" s="115" t="s">
        <v>124</v>
      </c>
      <c r="S213" s="41"/>
      <c r="T213" s="118"/>
      <c r="U213" s="119" t="s">
        <v>36</v>
      </c>
      <c r="V213" s="22"/>
      <c r="W213" s="22"/>
      <c r="X213" s="120">
        <v>0.00122</v>
      </c>
      <c r="Y213" s="120">
        <f>$X$213*$K$213</f>
        <v>0.04279638</v>
      </c>
      <c r="Z213" s="120">
        <v>0</v>
      </c>
      <c r="AA213" s="121">
        <f>$Z$213*$K$213</f>
        <v>0</v>
      </c>
      <c r="AR213" s="75" t="s">
        <v>242</v>
      </c>
      <c r="AT213" s="75" t="s">
        <v>121</v>
      </c>
      <c r="AU213" s="75" t="s">
        <v>78</v>
      </c>
      <c r="AY213" s="6" t="s">
        <v>119</v>
      </c>
      <c r="BE213" s="122">
        <f>IF($U$213="základní",$N$213,0)</f>
        <v>0</v>
      </c>
      <c r="BF213" s="122">
        <f>IF($U$213="snížená",$N$213,0)</f>
        <v>0</v>
      </c>
      <c r="BG213" s="122">
        <f>IF($U$213="zákl. přenesená",$N$213,0)</f>
        <v>0</v>
      </c>
      <c r="BH213" s="122">
        <f>IF($U$213="sníž. přenesená",$N$213,0)</f>
        <v>0</v>
      </c>
      <c r="BI213" s="122">
        <f>IF($U$213="nulová",$N$213,0)</f>
        <v>0</v>
      </c>
      <c r="BJ213" s="75" t="s">
        <v>17</v>
      </c>
      <c r="BK213" s="122">
        <f>ROUND($L$213*$K$213,2)</f>
        <v>0</v>
      </c>
      <c r="BL213" s="75" t="s">
        <v>242</v>
      </c>
      <c r="BM213" s="75" t="s">
        <v>381</v>
      </c>
    </row>
    <row r="214" spans="2:47" s="6" customFormat="1" ht="27" customHeight="1">
      <c r="B214" s="21"/>
      <c r="C214" s="22"/>
      <c r="D214" s="22"/>
      <c r="E214" s="22"/>
      <c r="F214" s="197" t="s">
        <v>382</v>
      </c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41"/>
      <c r="T214" s="50"/>
      <c r="U214" s="22"/>
      <c r="V214" s="22"/>
      <c r="W214" s="22"/>
      <c r="X214" s="22"/>
      <c r="Y214" s="22"/>
      <c r="Z214" s="22"/>
      <c r="AA214" s="51"/>
      <c r="AT214" s="6" t="s">
        <v>128</v>
      </c>
      <c r="AU214" s="6" t="s">
        <v>78</v>
      </c>
    </row>
    <row r="215" spans="2:51" s="6" customFormat="1" ht="15.75" customHeight="1">
      <c r="B215" s="123"/>
      <c r="C215" s="124"/>
      <c r="D215" s="124"/>
      <c r="E215" s="124"/>
      <c r="F215" s="198" t="s">
        <v>383</v>
      </c>
      <c r="G215" s="199"/>
      <c r="H215" s="199"/>
      <c r="I215" s="199"/>
      <c r="J215" s="124"/>
      <c r="K215" s="126">
        <v>1.98</v>
      </c>
      <c r="L215" s="124"/>
      <c r="M215" s="124"/>
      <c r="N215" s="124"/>
      <c r="O215" s="124"/>
      <c r="P215" s="124"/>
      <c r="Q215" s="124"/>
      <c r="R215" s="124"/>
      <c r="S215" s="127"/>
      <c r="T215" s="128"/>
      <c r="U215" s="124"/>
      <c r="V215" s="124"/>
      <c r="W215" s="124"/>
      <c r="X215" s="124"/>
      <c r="Y215" s="124"/>
      <c r="Z215" s="124"/>
      <c r="AA215" s="129"/>
      <c r="AT215" s="130" t="s">
        <v>130</v>
      </c>
      <c r="AU215" s="130" t="s">
        <v>78</v>
      </c>
      <c r="AV215" s="130" t="s">
        <v>78</v>
      </c>
      <c r="AW215" s="130" t="s">
        <v>91</v>
      </c>
      <c r="AX215" s="130" t="s">
        <v>66</v>
      </c>
      <c r="AY215" s="130" t="s">
        <v>119</v>
      </c>
    </row>
    <row r="216" spans="2:51" s="6" customFormat="1" ht="27" customHeight="1">
      <c r="B216" s="123"/>
      <c r="C216" s="124"/>
      <c r="D216" s="124"/>
      <c r="E216" s="124"/>
      <c r="F216" s="198" t="s">
        <v>384</v>
      </c>
      <c r="G216" s="199"/>
      <c r="H216" s="199"/>
      <c r="I216" s="199"/>
      <c r="J216" s="124"/>
      <c r="K216" s="126">
        <v>33.099</v>
      </c>
      <c r="L216" s="124"/>
      <c r="M216" s="124"/>
      <c r="N216" s="124"/>
      <c r="O216" s="124"/>
      <c r="P216" s="124"/>
      <c r="Q216" s="124"/>
      <c r="R216" s="124"/>
      <c r="S216" s="127"/>
      <c r="T216" s="128"/>
      <c r="U216" s="124"/>
      <c r="V216" s="124"/>
      <c r="W216" s="124"/>
      <c r="X216" s="124"/>
      <c r="Y216" s="124"/>
      <c r="Z216" s="124"/>
      <c r="AA216" s="129"/>
      <c r="AT216" s="130" t="s">
        <v>130</v>
      </c>
      <c r="AU216" s="130" t="s">
        <v>78</v>
      </c>
      <c r="AV216" s="130" t="s">
        <v>78</v>
      </c>
      <c r="AW216" s="130" t="s">
        <v>91</v>
      </c>
      <c r="AX216" s="130" t="s">
        <v>66</v>
      </c>
      <c r="AY216" s="130" t="s">
        <v>119</v>
      </c>
    </row>
    <row r="217" spans="2:51" s="6" customFormat="1" ht="15.75" customHeight="1">
      <c r="B217" s="131"/>
      <c r="C217" s="132"/>
      <c r="D217" s="132"/>
      <c r="E217" s="132"/>
      <c r="F217" s="200" t="s">
        <v>132</v>
      </c>
      <c r="G217" s="201"/>
      <c r="H217" s="201"/>
      <c r="I217" s="201"/>
      <c r="J217" s="132"/>
      <c r="K217" s="133">
        <v>35.079</v>
      </c>
      <c r="L217" s="132"/>
      <c r="M217" s="132"/>
      <c r="N217" s="132"/>
      <c r="O217" s="132"/>
      <c r="P217" s="132"/>
      <c r="Q217" s="132"/>
      <c r="R217" s="132"/>
      <c r="S217" s="134"/>
      <c r="T217" s="135"/>
      <c r="U217" s="132"/>
      <c r="V217" s="132"/>
      <c r="W217" s="132"/>
      <c r="X217" s="132"/>
      <c r="Y217" s="132"/>
      <c r="Z217" s="132"/>
      <c r="AA217" s="136"/>
      <c r="AT217" s="137" t="s">
        <v>130</v>
      </c>
      <c r="AU217" s="137" t="s">
        <v>78</v>
      </c>
      <c r="AV217" s="137" t="s">
        <v>125</v>
      </c>
      <c r="AW217" s="137" t="s">
        <v>91</v>
      </c>
      <c r="AX217" s="137" t="s">
        <v>17</v>
      </c>
      <c r="AY217" s="137" t="s">
        <v>119</v>
      </c>
    </row>
    <row r="218" spans="2:65" s="6" customFormat="1" ht="27" customHeight="1">
      <c r="B218" s="21"/>
      <c r="C218" s="113" t="s">
        <v>385</v>
      </c>
      <c r="D218" s="113" t="s">
        <v>121</v>
      </c>
      <c r="E218" s="114" t="s">
        <v>386</v>
      </c>
      <c r="F218" s="193" t="s">
        <v>387</v>
      </c>
      <c r="G218" s="194"/>
      <c r="H218" s="194"/>
      <c r="I218" s="194"/>
      <c r="J218" s="116" t="s">
        <v>76</v>
      </c>
      <c r="K218" s="117">
        <v>1.08</v>
      </c>
      <c r="L218" s="195"/>
      <c r="M218" s="194"/>
      <c r="N218" s="196">
        <f>ROUND($L$218*$K$218,2)</f>
        <v>0</v>
      </c>
      <c r="O218" s="194"/>
      <c r="P218" s="194"/>
      <c r="Q218" s="194"/>
      <c r="R218" s="115" t="s">
        <v>124</v>
      </c>
      <c r="S218" s="41"/>
      <c r="T218" s="118"/>
      <c r="U218" s="119" t="s">
        <v>36</v>
      </c>
      <c r="V218" s="22"/>
      <c r="W218" s="22"/>
      <c r="X218" s="120">
        <v>0.00059</v>
      </c>
      <c r="Y218" s="120">
        <f>$X$218*$K$218</f>
        <v>0.0006372000000000001</v>
      </c>
      <c r="Z218" s="120">
        <v>0</v>
      </c>
      <c r="AA218" s="121">
        <f>$Z$218*$K$218</f>
        <v>0</v>
      </c>
      <c r="AR218" s="75" t="s">
        <v>242</v>
      </c>
      <c r="AT218" s="75" t="s">
        <v>121</v>
      </c>
      <c r="AU218" s="75" t="s">
        <v>78</v>
      </c>
      <c r="AY218" s="6" t="s">
        <v>119</v>
      </c>
      <c r="BE218" s="122">
        <f>IF($U$218="základní",$N$218,0)</f>
        <v>0</v>
      </c>
      <c r="BF218" s="122">
        <f>IF($U$218="snížená",$N$218,0)</f>
        <v>0</v>
      </c>
      <c r="BG218" s="122">
        <f>IF($U$218="zákl. přenesená",$N$218,0)</f>
        <v>0</v>
      </c>
      <c r="BH218" s="122">
        <f>IF($U$218="sníž. přenesená",$N$218,0)</f>
        <v>0</v>
      </c>
      <c r="BI218" s="122">
        <f>IF($U$218="nulová",$N$218,0)</f>
        <v>0</v>
      </c>
      <c r="BJ218" s="75" t="s">
        <v>17</v>
      </c>
      <c r="BK218" s="122">
        <f>ROUND($L$218*$K$218,2)</f>
        <v>0</v>
      </c>
      <c r="BL218" s="75" t="s">
        <v>242</v>
      </c>
      <c r="BM218" s="75" t="s">
        <v>388</v>
      </c>
    </row>
    <row r="219" spans="2:47" s="6" customFormat="1" ht="16.5" customHeight="1">
      <c r="B219" s="21"/>
      <c r="C219" s="22"/>
      <c r="D219" s="22"/>
      <c r="E219" s="22"/>
      <c r="F219" s="197" t="s">
        <v>389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41"/>
      <c r="T219" s="50"/>
      <c r="U219" s="22"/>
      <c r="V219" s="22"/>
      <c r="W219" s="22"/>
      <c r="X219" s="22"/>
      <c r="Y219" s="22"/>
      <c r="Z219" s="22"/>
      <c r="AA219" s="51"/>
      <c r="AT219" s="6" t="s">
        <v>128</v>
      </c>
      <c r="AU219" s="6" t="s">
        <v>78</v>
      </c>
    </row>
    <row r="220" spans="2:51" s="6" customFormat="1" ht="15.75" customHeight="1">
      <c r="B220" s="123"/>
      <c r="C220" s="124"/>
      <c r="D220" s="124"/>
      <c r="E220" s="124"/>
      <c r="F220" s="198" t="s">
        <v>390</v>
      </c>
      <c r="G220" s="199"/>
      <c r="H220" s="199"/>
      <c r="I220" s="199"/>
      <c r="J220" s="124"/>
      <c r="K220" s="126">
        <v>1.08</v>
      </c>
      <c r="L220" s="124"/>
      <c r="M220" s="124"/>
      <c r="N220" s="124"/>
      <c r="O220" s="124"/>
      <c r="P220" s="124"/>
      <c r="Q220" s="124"/>
      <c r="R220" s="124"/>
      <c r="S220" s="127"/>
      <c r="T220" s="128"/>
      <c r="U220" s="124"/>
      <c r="V220" s="124"/>
      <c r="W220" s="124"/>
      <c r="X220" s="124"/>
      <c r="Y220" s="124"/>
      <c r="Z220" s="124"/>
      <c r="AA220" s="129"/>
      <c r="AT220" s="130" t="s">
        <v>130</v>
      </c>
      <c r="AU220" s="130" t="s">
        <v>78</v>
      </c>
      <c r="AV220" s="130" t="s">
        <v>78</v>
      </c>
      <c r="AW220" s="130" t="s">
        <v>91</v>
      </c>
      <c r="AX220" s="130" t="s">
        <v>17</v>
      </c>
      <c r="AY220" s="130" t="s">
        <v>119</v>
      </c>
    </row>
    <row r="221" spans="2:65" s="6" customFormat="1" ht="39" customHeight="1">
      <c r="B221" s="21"/>
      <c r="C221" s="113" t="s">
        <v>391</v>
      </c>
      <c r="D221" s="113" t="s">
        <v>121</v>
      </c>
      <c r="E221" s="114" t="s">
        <v>392</v>
      </c>
      <c r="F221" s="193" t="s">
        <v>393</v>
      </c>
      <c r="G221" s="194"/>
      <c r="H221" s="194"/>
      <c r="I221" s="194"/>
      <c r="J221" s="116" t="s">
        <v>76</v>
      </c>
      <c r="K221" s="117">
        <v>144.125</v>
      </c>
      <c r="L221" s="195"/>
      <c r="M221" s="194"/>
      <c r="N221" s="196">
        <f>ROUND($L$221*$K$221,2)</f>
        <v>0</v>
      </c>
      <c r="O221" s="194"/>
      <c r="P221" s="194"/>
      <c r="Q221" s="194"/>
      <c r="R221" s="115" t="s">
        <v>124</v>
      </c>
      <c r="S221" s="41"/>
      <c r="T221" s="118"/>
      <c r="U221" s="119" t="s">
        <v>36</v>
      </c>
      <c r="V221" s="22"/>
      <c r="W221" s="22"/>
      <c r="X221" s="120">
        <v>0.0009</v>
      </c>
      <c r="Y221" s="120">
        <f>$X$221*$K$221</f>
        <v>0.1297125</v>
      </c>
      <c r="Z221" s="120">
        <v>0</v>
      </c>
      <c r="AA221" s="121">
        <f>$Z$221*$K$221</f>
        <v>0</v>
      </c>
      <c r="AR221" s="75" t="s">
        <v>242</v>
      </c>
      <c r="AT221" s="75" t="s">
        <v>121</v>
      </c>
      <c r="AU221" s="75" t="s">
        <v>78</v>
      </c>
      <c r="AY221" s="6" t="s">
        <v>119</v>
      </c>
      <c r="BE221" s="122">
        <f>IF($U$221="základní",$N$221,0)</f>
        <v>0</v>
      </c>
      <c r="BF221" s="122">
        <f>IF($U$221="snížená",$N$221,0)</f>
        <v>0</v>
      </c>
      <c r="BG221" s="122">
        <f>IF($U$221="zákl. přenesená",$N$221,0)</f>
        <v>0</v>
      </c>
      <c r="BH221" s="122">
        <f>IF($U$221="sníž. přenesená",$N$221,0)</f>
        <v>0</v>
      </c>
      <c r="BI221" s="122">
        <f>IF($U$221="nulová",$N$221,0)</f>
        <v>0</v>
      </c>
      <c r="BJ221" s="75" t="s">
        <v>17</v>
      </c>
      <c r="BK221" s="122">
        <f>ROUND($L$221*$K$221,2)</f>
        <v>0</v>
      </c>
      <c r="BL221" s="75" t="s">
        <v>242</v>
      </c>
      <c r="BM221" s="75" t="s">
        <v>394</v>
      </c>
    </row>
    <row r="222" spans="2:47" s="6" customFormat="1" ht="16.5" customHeight="1">
      <c r="B222" s="21"/>
      <c r="C222" s="22"/>
      <c r="D222" s="22"/>
      <c r="E222" s="22"/>
      <c r="F222" s="197" t="s">
        <v>393</v>
      </c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41"/>
      <c r="T222" s="50"/>
      <c r="U222" s="22"/>
      <c r="V222" s="22"/>
      <c r="W222" s="22"/>
      <c r="X222" s="22"/>
      <c r="Y222" s="22"/>
      <c r="Z222" s="22"/>
      <c r="AA222" s="51"/>
      <c r="AT222" s="6" t="s">
        <v>128</v>
      </c>
      <c r="AU222" s="6" t="s">
        <v>78</v>
      </c>
    </row>
    <row r="223" spans="2:51" s="6" customFormat="1" ht="27" customHeight="1">
      <c r="B223" s="123"/>
      <c r="C223" s="124"/>
      <c r="D223" s="124"/>
      <c r="E223" s="124"/>
      <c r="F223" s="198" t="s">
        <v>151</v>
      </c>
      <c r="G223" s="199"/>
      <c r="H223" s="199"/>
      <c r="I223" s="199"/>
      <c r="J223" s="124"/>
      <c r="K223" s="126">
        <v>124.115</v>
      </c>
      <c r="L223" s="124"/>
      <c r="M223" s="124"/>
      <c r="N223" s="124"/>
      <c r="O223" s="124"/>
      <c r="P223" s="124"/>
      <c r="Q223" s="124"/>
      <c r="R223" s="124"/>
      <c r="S223" s="127"/>
      <c r="T223" s="128"/>
      <c r="U223" s="124"/>
      <c r="V223" s="124"/>
      <c r="W223" s="124"/>
      <c r="X223" s="124"/>
      <c r="Y223" s="124"/>
      <c r="Z223" s="124"/>
      <c r="AA223" s="129"/>
      <c r="AT223" s="130" t="s">
        <v>130</v>
      </c>
      <c r="AU223" s="130" t="s">
        <v>78</v>
      </c>
      <c r="AV223" s="130" t="s">
        <v>78</v>
      </c>
      <c r="AW223" s="130" t="s">
        <v>91</v>
      </c>
      <c r="AX223" s="130" t="s">
        <v>66</v>
      </c>
      <c r="AY223" s="130" t="s">
        <v>119</v>
      </c>
    </row>
    <row r="224" spans="2:51" s="6" customFormat="1" ht="27" customHeight="1">
      <c r="B224" s="123"/>
      <c r="C224" s="124"/>
      <c r="D224" s="124"/>
      <c r="E224" s="124"/>
      <c r="F224" s="198" t="s">
        <v>395</v>
      </c>
      <c r="G224" s="199"/>
      <c r="H224" s="199"/>
      <c r="I224" s="199"/>
      <c r="J224" s="124"/>
      <c r="K224" s="126">
        <v>20.01</v>
      </c>
      <c r="L224" s="124"/>
      <c r="M224" s="124"/>
      <c r="N224" s="124"/>
      <c r="O224" s="124"/>
      <c r="P224" s="124"/>
      <c r="Q224" s="124"/>
      <c r="R224" s="124"/>
      <c r="S224" s="127"/>
      <c r="T224" s="128"/>
      <c r="U224" s="124"/>
      <c r="V224" s="124"/>
      <c r="W224" s="124"/>
      <c r="X224" s="124"/>
      <c r="Y224" s="124"/>
      <c r="Z224" s="124"/>
      <c r="AA224" s="129"/>
      <c r="AT224" s="130" t="s">
        <v>130</v>
      </c>
      <c r="AU224" s="130" t="s">
        <v>78</v>
      </c>
      <c r="AV224" s="130" t="s">
        <v>78</v>
      </c>
      <c r="AW224" s="130" t="s">
        <v>91</v>
      </c>
      <c r="AX224" s="130" t="s">
        <v>66</v>
      </c>
      <c r="AY224" s="130" t="s">
        <v>119</v>
      </c>
    </row>
    <row r="225" spans="2:51" s="6" customFormat="1" ht="15.75" customHeight="1">
      <c r="B225" s="131"/>
      <c r="C225" s="132"/>
      <c r="D225" s="132"/>
      <c r="E225" s="132"/>
      <c r="F225" s="200" t="s">
        <v>132</v>
      </c>
      <c r="G225" s="201"/>
      <c r="H225" s="201"/>
      <c r="I225" s="201"/>
      <c r="J225" s="132"/>
      <c r="K225" s="133">
        <v>144.125</v>
      </c>
      <c r="L225" s="132"/>
      <c r="M225" s="132"/>
      <c r="N225" s="132"/>
      <c r="O225" s="132"/>
      <c r="P225" s="132"/>
      <c r="Q225" s="132"/>
      <c r="R225" s="132"/>
      <c r="S225" s="134"/>
      <c r="T225" s="135"/>
      <c r="U225" s="132"/>
      <c r="V225" s="132"/>
      <c r="W225" s="132"/>
      <c r="X225" s="132"/>
      <c r="Y225" s="132"/>
      <c r="Z225" s="132"/>
      <c r="AA225" s="136"/>
      <c r="AT225" s="137" t="s">
        <v>130</v>
      </c>
      <c r="AU225" s="137" t="s">
        <v>78</v>
      </c>
      <c r="AV225" s="137" t="s">
        <v>125</v>
      </c>
      <c r="AW225" s="137" t="s">
        <v>91</v>
      </c>
      <c r="AX225" s="137" t="s">
        <v>17</v>
      </c>
      <c r="AY225" s="137" t="s">
        <v>119</v>
      </c>
    </row>
    <row r="226" spans="2:63" s="102" customFormat="1" ht="30.75" customHeight="1">
      <c r="B226" s="103"/>
      <c r="C226" s="104"/>
      <c r="D226" s="112" t="s">
        <v>101</v>
      </c>
      <c r="E226" s="104"/>
      <c r="F226" s="104"/>
      <c r="G226" s="104"/>
      <c r="H226" s="104"/>
      <c r="I226" s="104"/>
      <c r="J226" s="104"/>
      <c r="K226" s="104"/>
      <c r="L226" s="104"/>
      <c r="M226" s="104"/>
      <c r="N226" s="209">
        <f>$BK$226</f>
        <v>0</v>
      </c>
      <c r="O226" s="208"/>
      <c r="P226" s="208"/>
      <c r="Q226" s="208"/>
      <c r="R226" s="104"/>
      <c r="S226" s="106"/>
      <c r="T226" s="107"/>
      <c r="U226" s="104"/>
      <c r="V226" s="104"/>
      <c r="W226" s="108">
        <f>SUM($W$227:$W$252)</f>
        <v>0</v>
      </c>
      <c r="X226" s="104"/>
      <c r="Y226" s="108">
        <f>SUM($Y$227:$Y$252)</f>
        <v>0.062011602000000006</v>
      </c>
      <c r="Z226" s="104"/>
      <c r="AA226" s="109">
        <f>SUM($AA$227:$AA$252)</f>
        <v>0.01244216</v>
      </c>
      <c r="AR226" s="110" t="s">
        <v>78</v>
      </c>
      <c r="AT226" s="110" t="s">
        <v>65</v>
      </c>
      <c r="AU226" s="110" t="s">
        <v>17</v>
      </c>
      <c r="AY226" s="110" t="s">
        <v>119</v>
      </c>
      <c r="BK226" s="111">
        <f>SUM($BK$227:$BK$252)</f>
        <v>0</v>
      </c>
    </row>
    <row r="227" spans="2:65" s="6" customFormat="1" ht="15.75" customHeight="1">
      <c r="B227" s="21"/>
      <c r="C227" s="113" t="s">
        <v>396</v>
      </c>
      <c r="D227" s="113" t="s">
        <v>121</v>
      </c>
      <c r="E227" s="114" t="s">
        <v>397</v>
      </c>
      <c r="F227" s="193" t="s">
        <v>398</v>
      </c>
      <c r="G227" s="194"/>
      <c r="H227" s="194"/>
      <c r="I227" s="194"/>
      <c r="J227" s="116" t="s">
        <v>76</v>
      </c>
      <c r="K227" s="117">
        <v>40.136</v>
      </c>
      <c r="L227" s="195"/>
      <c r="M227" s="194"/>
      <c r="N227" s="196">
        <f>ROUND($L$227*$K$227,2)</f>
        <v>0</v>
      </c>
      <c r="O227" s="194"/>
      <c r="P227" s="194"/>
      <c r="Q227" s="194"/>
      <c r="R227" s="115" t="s">
        <v>124</v>
      </c>
      <c r="S227" s="41"/>
      <c r="T227" s="118"/>
      <c r="U227" s="119" t="s">
        <v>36</v>
      </c>
      <c r="V227" s="22"/>
      <c r="W227" s="22"/>
      <c r="X227" s="120">
        <v>0.001</v>
      </c>
      <c r="Y227" s="120">
        <f>$X$227*$K$227</f>
        <v>0.040136000000000005</v>
      </c>
      <c r="Z227" s="120">
        <v>0.00031</v>
      </c>
      <c r="AA227" s="121">
        <f>$Z$227*$K$227</f>
        <v>0.01244216</v>
      </c>
      <c r="AR227" s="75" t="s">
        <v>242</v>
      </c>
      <c r="AT227" s="75" t="s">
        <v>121</v>
      </c>
      <c r="AU227" s="75" t="s">
        <v>78</v>
      </c>
      <c r="AY227" s="6" t="s">
        <v>119</v>
      </c>
      <c r="BE227" s="122">
        <f>IF($U$227="základní",$N$227,0)</f>
        <v>0</v>
      </c>
      <c r="BF227" s="122">
        <f>IF($U$227="snížená",$N$227,0)</f>
        <v>0</v>
      </c>
      <c r="BG227" s="122">
        <f>IF($U$227="zákl. přenesená",$N$227,0)</f>
        <v>0</v>
      </c>
      <c r="BH227" s="122">
        <f>IF($U$227="sníž. přenesená",$N$227,0)</f>
        <v>0</v>
      </c>
      <c r="BI227" s="122">
        <f>IF($U$227="nulová",$N$227,0)</f>
        <v>0</v>
      </c>
      <c r="BJ227" s="75" t="s">
        <v>17</v>
      </c>
      <c r="BK227" s="122">
        <f>ROUND($L$227*$K$227,2)</f>
        <v>0</v>
      </c>
      <c r="BL227" s="75" t="s">
        <v>242</v>
      </c>
      <c r="BM227" s="75" t="s">
        <v>399</v>
      </c>
    </row>
    <row r="228" spans="2:47" s="6" customFormat="1" ht="16.5" customHeight="1">
      <c r="B228" s="21"/>
      <c r="C228" s="22"/>
      <c r="D228" s="22"/>
      <c r="E228" s="22"/>
      <c r="F228" s="197" t="s">
        <v>400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41"/>
      <c r="T228" s="50"/>
      <c r="U228" s="22"/>
      <c r="V228" s="22"/>
      <c r="W228" s="22"/>
      <c r="X228" s="22"/>
      <c r="Y228" s="22"/>
      <c r="Z228" s="22"/>
      <c r="AA228" s="51"/>
      <c r="AT228" s="6" t="s">
        <v>128</v>
      </c>
      <c r="AU228" s="6" t="s">
        <v>78</v>
      </c>
    </row>
    <row r="229" spans="2:51" s="6" customFormat="1" ht="15.75" customHeight="1">
      <c r="B229" s="123"/>
      <c r="C229" s="124"/>
      <c r="D229" s="124"/>
      <c r="E229" s="124"/>
      <c r="F229" s="198" t="s">
        <v>74</v>
      </c>
      <c r="G229" s="199"/>
      <c r="H229" s="199"/>
      <c r="I229" s="199"/>
      <c r="J229" s="124"/>
      <c r="K229" s="126">
        <v>40.136</v>
      </c>
      <c r="L229" s="124"/>
      <c r="M229" s="124"/>
      <c r="N229" s="124"/>
      <c r="O229" s="124"/>
      <c r="P229" s="124"/>
      <c r="Q229" s="124"/>
      <c r="R229" s="124"/>
      <c r="S229" s="127"/>
      <c r="T229" s="128"/>
      <c r="U229" s="124"/>
      <c r="V229" s="124"/>
      <c r="W229" s="124"/>
      <c r="X229" s="124"/>
      <c r="Y229" s="124"/>
      <c r="Z229" s="124"/>
      <c r="AA229" s="129"/>
      <c r="AT229" s="130" t="s">
        <v>130</v>
      </c>
      <c r="AU229" s="130" t="s">
        <v>78</v>
      </c>
      <c r="AV229" s="130" t="s">
        <v>78</v>
      </c>
      <c r="AW229" s="130" t="s">
        <v>91</v>
      </c>
      <c r="AX229" s="130" t="s">
        <v>17</v>
      </c>
      <c r="AY229" s="130" t="s">
        <v>119</v>
      </c>
    </row>
    <row r="230" spans="2:65" s="6" customFormat="1" ht="27" customHeight="1">
      <c r="B230" s="21"/>
      <c r="C230" s="113" t="s">
        <v>401</v>
      </c>
      <c r="D230" s="113" t="s">
        <v>121</v>
      </c>
      <c r="E230" s="114" t="s">
        <v>402</v>
      </c>
      <c r="F230" s="193" t="s">
        <v>403</v>
      </c>
      <c r="G230" s="194"/>
      <c r="H230" s="194"/>
      <c r="I230" s="194"/>
      <c r="J230" s="116" t="s">
        <v>141</v>
      </c>
      <c r="K230" s="117">
        <v>217.916</v>
      </c>
      <c r="L230" s="195"/>
      <c r="M230" s="194"/>
      <c r="N230" s="196">
        <f>ROUND($L$230*$K$230,2)</f>
        <v>0</v>
      </c>
      <c r="O230" s="194"/>
      <c r="P230" s="194"/>
      <c r="Q230" s="194"/>
      <c r="R230" s="115" t="s">
        <v>124</v>
      </c>
      <c r="S230" s="41"/>
      <c r="T230" s="118"/>
      <c r="U230" s="119" t="s">
        <v>36</v>
      </c>
      <c r="V230" s="22"/>
      <c r="W230" s="22"/>
      <c r="X230" s="120">
        <v>0</v>
      </c>
      <c r="Y230" s="120">
        <f>$X$230*$K$230</f>
        <v>0</v>
      </c>
      <c r="Z230" s="120">
        <v>0</v>
      </c>
      <c r="AA230" s="121">
        <f>$Z$230*$K$230</f>
        <v>0</v>
      </c>
      <c r="AR230" s="75" t="s">
        <v>242</v>
      </c>
      <c r="AT230" s="75" t="s">
        <v>121</v>
      </c>
      <c r="AU230" s="75" t="s">
        <v>78</v>
      </c>
      <c r="AY230" s="6" t="s">
        <v>119</v>
      </c>
      <c r="BE230" s="122">
        <f>IF($U$230="základní",$N$230,0)</f>
        <v>0</v>
      </c>
      <c r="BF230" s="122">
        <f>IF($U$230="snížená",$N$230,0)</f>
        <v>0</v>
      </c>
      <c r="BG230" s="122">
        <f>IF($U$230="zákl. přenesená",$N$230,0)</f>
        <v>0</v>
      </c>
      <c r="BH230" s="122">
        <f>IF($U$230="sníž. přenesená",$N$230,0)</f>
        <v>0</v>
      </c>
      <c r="BI230" s="122">
        <f>IF($U$230="nulová",$N$230,0)</f>
        <v>0</v>
      </c>
      <c r="BJ230" s="75" t="s">
        <v>17</v>
      </c>
      <c r="BK230" s="122">
        <f>ROUND($L$230*$K$230,2)</f>
        <v>0</v>
      </c>
      <c r="BL230" s="75" t="s">
        <v>242</v>
      </c>
      <c r="BM230" s="75" t="s">
        <v>404</v>
      </c>
    </row>
    <row r="231" spans="2:47" s="6" customFormat="1" ht="16.5" customHeight="1">
      <c r="B231" s="21"/>
      <c r="C231" s="22"/>
      <c r="D231" s="22"/>
      <c r="E231" s="22"/>
      <c r="F231" s="197" t="s">
        <v>405</v>
      </c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41"/>
      <c r="T231" s="50"/>
      <c r="U231" s="22"/>
      <c r="V231" s="22"/>
      <c r="W231" s="22"/>
      <c r="X231" s="22"/>
      <c r="Y231" s="22"/>
      <c r="Z231" s="22"/>
      <c r="AA231" s="51"/>
      <c r="AT231" s="6" t="s">
        <v>128</v>
      </c>
      <c r="AU231" s="6" t="s">
        <v>78</v>
      </c>
    </row>
    <row r="232" spans="2:65" s="6" customFormat="1" ht="27" customHeight="1">
      <c r="B232" s="21"/>
      <c r="C232" s="138" t="s">
        <v>406</v>
      </c>
      <c r="D232" s="138" t="s">
        <v>327</v>
      </c>
      <c r="E232" s="139" t="s">
        <v>407</v>
      </c>
      <c r="F232" s="202" t="s">
        <v>408</v>
      </c>
      <c r="G232" s="203"/>
      <c r="H232" s="203"/>
      <c r="I232" s="203"/>
      <c r="J232" s="140" t="s">
        <v>141</v>
      </c>
      <c r="K232" s="141">
        <v>228.812</v>
      </c>
      <c r="L232" s="204"/>
      <c r="M232" s="203"/>
      <c r="N232" s="205">
        <f>ROUND($L$232*$K$232,2)</f>
        <v>0</v>
      </c>
      <c r="O232" s="194"/>
      <c r="P232" s="194"/>
      <c r="Q232" s="194"/>
      <c r="R232" s="115" t="s">
        <v>124</v>
      </c>
      <c r="S232" s="41"/>
      <c r="T232" s="118"/>
      <c r="U232" s="119" t="s">
        <v>36</v>
      </c>
      <c r="V232" s="22"/>
      <c r="W232" s="22"/>
      <c r="X232" s="120">
        <v>1E-06</v>
      </c>
      <c r="Y232" s="120">
        <f>$X$232*$K$232</f>
        <v>0.000228812</v>
      </c>
      <c r="Z232" s="120">
        <v>0</v>
      </c>
      <c r="AA232" s="121">
        <f>$Z$232*$K$232</f>
        <v>0</v>
      </c>
      <c r="AR232" s="75" t="s">
        <v>188</v>
      </c>
      <c r="AT232" s="75" t="s">
        <v>327</v>
      </c>
      <c r="AU232" s="75" t="s">
        <v>78</v>
      </c>
      <c r="AY232" s="6" t="s">
        <v>119</v>
      </c>
      <c r="BE232" s="122">
        <f>IF($U$232="základní",$N$232,0)</f>
        <v>0</v>
      </c>
      <c r="BF232" s="122">
        <f>IF($U$232="snížená",$N$232,0)</f>
        <v>0</v>
      </c>
      <c r="BG232" s="122">
        <f>IF($U$232="zákl. přenesená",$N$232,0)</f>
        <v>0</v>
      </c>
      <c r="BH232" s="122">
        <f>IF($U$232="sníž. přenesená",$N$232,0)</f>
        <v>0</v>
      </c>
      <c r="BI232" s="122">
        <f>IF($U$232="nulová",$N$232,0)</f>
        <v>0</v>
      </c>
      <c r="BJ232" s="75" t="s">
        <v>17</v>
      </c>
      <c r="BK232" s="122">
        <f>ROUND($L$232*$K$232,2)</f>
        <v>0</v>
      </c>
      <c r="BL232" s="75" t="s">
        <v>242</v>
      </c>
      <c r="BM232" s="75" t="s">
        <v>409</v>
      </c>
    </row>
    <row r="233" spans="2:47" s="6" customFormat="1" ht="27" customHeight="1">
      <c r="B233" s="21"/>
      <c r="C233" s="22"/>
      <c r="D233" s="22"/>
      <c r="E233" s="22"/>
      <c r="F233" s="197" t="s">
        <v>410</v>
      </c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41"/>
      <c r="T233" s="50"/>
      <c r="U233" s="22"/>
      <c r="V233" s="22"/>
      <c r="W233" s="22"/>
      <c r="X233" s="22"/>
      <c r="Y233" s="22"/>
      <c r="Z233" s="22"/>
      <c r="AA233" s="51"/>
      <c r="AT233" s="6" t="s">
        <v>128</v>
      </c>
      <c r="AU233" s="6" t="s">
        <v>78</v>
      </c>
    </row>
    <row r="234" spans="2:51" s="6" customFormat="1" ht="15.75" customHeight="1">
      <c r="B234" s="123"/>
      <c r="C234" s="124"/>
      <c r="D234" s="124"/>
      <c r="E234" s="124"/>
      <c r="F234" s="198" t="s">
        <v>411</v>
      </c>
      <c r="G234" s="199"/>
      <c r="H234" s="199"/>
      <c r="I234" s="199"/>
      <c r="J234" s="124"/>
      <c r="K234" s="126">
        <v>228.812</v>
      </c>
      <c r="L234" s="124"/>
      <c r="M234" s="124"/>
      <c r="N234" s="124"/>
      <c r="O234" s="124"/>
      <c r="P234" s="124"/>
      <c r="Q234" s="124"/>
      <c r="R234" s="124"/>
      <c r="S234" s="127"/>
      <c r="T234" s="128"/>
      <c r="U234" s="124"/>
      <c r="V234" s="124"/>
      <c r="W234" s="124"/>
      <c r="X234" s="124"/>
      <c r="Y234" s="124"/>
      <c r="Z234" s="124"/>
      <c r="AA234" s="129"/>
      <c r="AT234" s="130" t="s">
        <v>130</v>
      </c>
      <c r="AU234" s="130" t="s">
        <v>78</v>
      </c>
      <c r="AV234" s="130" t="s">
        <v>78</v>
      </c>
      <c r="AW234" s="130" t="s">
        <v>66</v>
      </c>
      <c r="AX234" s="130" t="s">
        <v>17</v>
      </c>
      <c r="AY234" s="130" t="s">
        <v>119</v>
      </c>
    </row>
    <row r="235" spans="2:65" s="6" customFormat="1" ht="27" customHeight="1">
      <c r="B235" s="21"/>
      <c r="C235" s="113" t="s">
        <v>412</v>
      </c>
      <c r="D235" s="113" t="s">
        <v>121</v>
      </c>
      <c r="E235" s="114" t="s">
        <v>413</v>
      </c>
      <c r="F235" s="193" t="s">
        <v>414</v>
      </c>
      <c r="G235" s="194"/>
      <c r="H235" s="194"/>
      <c r="I235" s="194"/>
      <c r="J235" s="116" t="s">
        <v>76</v>
      </c>
      <c r="K235" s="117">
        <v>125.4</v>
      </c>
      <c r="L235" s="195"/>
      <c r="M235" s="194"/>
      <c r="N235" s="196">
        <f>ROUND($L$235*$K$235,2)</f>
        <v>0</v>
      </c>
      <c r="O235" s="194"/>
      <c r="P235" s="194"/>
      <c r="Q235" s="194"/>
      <c r="R235" s="115" t="s">
        <v>124</v>
      </c>
      <c r="S235" s="41"/>
      <c r="T235" s="118"/>
      <c r="U235" s="119" t="s">
        <v>36</v>
      </c>
      <c r="V235" s="22"/>
      <c r="W235" s="22"/>
      <c r="X235" s="120">
        <v>0</v>
      </c>
      <c r="Y235" s="120">
        <f>$X$235*$K$235</f>
        <v>0</v>
      </c>
      <c r="Z235" s="120">
        <v>0</v>
      </c>
      <c r="AA235" s="121">
        <f>$Z$235*$K$235</f>
        <v>0</v>
      </c>
      <c r="AR235" s="75" t="s">
        <v>242</v>
      </c>
      <c r="AT235" s="75" t="s">
        <v>121</v>
      </c>
      <c r="AU235" s="75" t="s">
        <v>78</v>
      </c>
      <c r="AY235" s="6" t="s">
        <v>119</v>
      </c>
      <c r="BE235" s="122">
        <f>IF($U$235="základní",$N$235,0)</f>
        <v>0</v>
      </c>
      <c r="BF235" s="122">
        <f>IF($U$235="snížená",$N$235,0)</f>
        <v>0</v>
      </c>
      <c r="BG235" s="122">
        <f>IF($U$235="zákl. přenesená",$N$235,0)</f>
        <v>0</v>
      </c>
      <c r="BH235" s="122">
        <f>IF($U$235="sníž. přenesená",$N$235,0)</f>
        <v>0</v>
      </c>
      <c r="BI235" s="122">
        <f>IF($U$235="nulová",$N$235,0)</f>
        <v>0</v>
      </c>
      <c r="BJ235" s="75" t="s">
        <v>17</v>
      </c>
      <c r="BK235" s="122">
        <f>ROUND($L$235*$K$235,2)</f>
        <v>0</v>
      </c>
      <c r="BL235" s="75" t="s">
        <v>242</v>
      </c>
      <c r="BM235" s="75" t="s">
        <v>415</v>
      </c>
    </row>
    <row r="236" spans="2:47" s="6" customFormat="1" ht="16.5" customHeight="1">
      <c r="B236" s="21"/>
      <c r="C236" s="22"/>
      <c r="D236" s="22"/>
      <c r="E236" s="22"/>
      <c r="F236" s="197" t="s">
        <v>416</v>
      </c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41"/>
      <c r="T236" s="50"/>
      <c r="U236" s="22"/>
      <c r="V236" s="22"/>
      <c r="W236" s="22"/>
      <c r="X236" s="22"/>
      <c r="Y236" s="22"/>
      <c r="Z236" s="22"/>
      <c r="AA236" s="51"/>
      <c r="AT236" s="6" t="s">
        <v>128</v>
      </c>
      <c r="AU236" s="6" t="s">
        <v>78</v>
      </c>
    </row>
    <row r="237" spans="2:51" s="6" customFormat="1" ht="15.75" customHeight="1">
      <c r="B237" s="123"/>
      <c r="C237" s="124"/>
      <c r="D237" s="124"/>
      <c r="E237" s="124"/>
      <c r="F237" s="198" t="s">
        <v>157</v>
      </c>
      <c r="G237" s="199"/>
      <c r="H237" s="199"/>
      <c r="I237" s="199"/>
      <c r="J237" s="124"/>
      <c r="K237" s="126">
        <v>125.4</v>
      </c>
      <c r="L237" s="124"/>
      <c r="M237" s="124"/>
      <c r="N237" s="124"/>
      <c r="O237" s="124"/>
      <c r="P237" s="124"/>
      <c r="Q237" s="124"/>
      <c r="R237" s="124"/>
      <c r="S237" s="127"/>
      <c r="T237" s="128"/>
      <c r="U237" s="124"/>
      <c r="V237" s="124"/>
      <c r="W237" s="124"/>
      <c r="X237" s="124"/>
      <c r="Y237" s="124"/>
      <c r="Z237" s="124"/>
      <c r="AA237" s="129"/>
      <c r="AT237" s="130" t="s">
        <v>130</v>
      </c>
      <c r="AU237" s="130" t="s">
        <v>78</v>
      </c>
      <c r="AV237" s="130" t="s">
        <v>78</v>
      </c>
      <c r="AW237" s="130" t="s">
        <v>91</v>
      </c>
      <c r="AX237" s="130" t="s">
        <v>17</v>
      </c>
      <c r="AY237" s="130" t="s">
        <v>119</v>
      </c>
    </row>
    <row r="238" spans="2:65" s="6" customFormat="1" ht="27" customHeight="1">
      <c r="B238" s="21"/>
      <c r="C238" s="138" t="s">
        <v>417</v>
      </c>
      <c r="D238" s="138" t="s">
        <v>327</v>
      </c>
      <c r="E238" s="139" t="s">
        <v>418</v>
      </c>
      <c r="F238" s="202" t="s">
        <v>419</v>
      </c>
      <c r="G238" s="203"/>
      <c r="H238" s="203"/>
      <c r="I238" s="203"/>
      <c r="J238" s="140" t="s">
        <v>76</v>
      </c>
      <c r="K238" s="141">
        <v>131.67</v>
      </c>
      <c r="L238" s="204"/>
      <c r="M238" s="203"/>
      <c r="N238" s="205">
        <f>ROUND($L$238*$K$238,2)</f>
        <v>0</v>
      </c>
      <c r="O238" s="194"/>
      <c r="P238" s="194"/>
      <c r="Q238" s="194"/>
      <c r="R238" s="115" t="s">
        <v>124</v>
      </c>
      <c r="S238" s="41"/>
      <c r="T238" s="118"/>
      <c r="U238" s="119" t="s">
        <v>36</v>
      </c>
      <c r="V238" s="22"/>
      <c r="W238" s="22"/>
      <c r="X238" s="120">
        <v>1E-06</v>
      </c>
      <c r="Y238" s="120">
        <f>$X$238*$K$238</f>
        <v>0.00013167</v>
      </c>
      <c r="Z238" s="120">
        <v>0</v>
      </c>
      <c r="AA238" s="121">
        <f>$Z$238*$K$238</f>
        <v>0</v>
      </c>
      <c r="AR238" s="75" t="s">
        <v>188</v>
      </c>
      <c r="AT238" s="75" t="s">
        <v>327</v>
      </c>
      <c r="AU238" s="75" t="s">
        <v>78</v>
      </c>
      <c r="AY238" s="6" t="s">
        <v>119</v>
      </c>
      <c r="BE238" s="122">
        <f>IF($U$238="základní",$N$238,0)</f>
        <v>0</v>
      </c>
      <c r="BF238" s="122">
        <f>IF($U$238="snížená",$N$238,0)</f>
        <v>0</v>
      </c>
      <c r="BG238" s="122">
        <f>IF($U$238="zákl. přenesená",$N$238,0)</f>
        <v>0</v>
      </c>
      <c r="BH238" s="122">
        <f>IF($U$238="sníž. přenesená",$N$238,0)</f>
        <v>0</v>
      </c>
      <c r="BI238" s="122">
        <f>IF($U$238="nulová",$N$238,0)</f>
        <v>0</v>
      </c>
      <c r="BJ238" s="75" t="s">
        <v>17</v>
      </c>
      <c r="BK238" s="122">
        <f>ROUND($L$238*$K$238,2)</f>
        <v>0</v>
      </c>
      <c r="BL238" s="75" t="s">
        <v>242</v>
      </c>
      <c r="BM238" s="75" t="s">
        <v>420</v>
      </c>
    </row>
    <row r="239" spans="2:47" s="6" customFormat="1" ht="27" customHeight="1">
      <c r="B239" s="21"/>
      <c r="C239" s="22"/>
      <c r="D239" s="22"/>
      <c r="E239" s="22"/>
      <c r="F239" s="197" t="s">
        <v>421</v>
      </c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41"/>
      <c r="T239" s="50"/>
      <c r="U239" s="22"/>
      <c r="V239" s="22"/>
      <c r="W239" s="22"/>
      <c r="X239" s="22"/>
      <c r="Y239" s="22"/>
      <c r="Z239" s="22"/>
      <c r="AA239" s="51"/>
      <c r="AT239" s="6" t="s">
        <v>128</v>
      </c>
      <c r="AU239" s="6" t="s">
        <v>78</v>
      </c>
    </row>
    <row r="240" spans="2:51" s="6" customFormat="1" ht="15.75" customHeight="1">
      <c r="B240" s="123"/>
      <c r="C240" s="124"/>
      <c r="D240" s="124"/>
      <c r="E240" s="124"/>
      <c r="F240" s="198" t="s">
        <v>422</v>
      </c>
      <c r="G240" s="199"/>
      <c r="H240" s="199"/>
      <c r="I240" s="199"/>
      <c r="J240" s="124"/>
      <c r="K240" s="126">
        <v>131.67</v>
      </c>
      <c r="L240" s="124"/>
      <c r="M240" s="124"/>
      <c r="N240" s="124"/>
      <c r="O240" s="124"/>
      <c r="P240" s="124"/>
      <c r="Q240" s="124"/>
      <c r="R240" s="124"/>
      <c r="S240" s="127"/>
      <c r="T240" s="128"/>
      <c r="U240" s="124"/>
      <c r="V240" s="124"/>
      <c r="W240" s="124"/>
      <c r="X240" s="124"/>
      <c r="Y240" s="124"/>
      <c r="Z240" s="124"/>
      <c r="AA240" s="129"/>
      <c r="AT240" s="130" t="s">
        <v>130</v>
      </c>
      <c r="AU240" s="130" t="s">
        <v>78</v>
      </c>
      <c r="AV240" s="130" t="s">
        <v>78</v>
      </c>
      <c r="AW240" s="130" t="s">
        <v>66</v>
      </c>
      <c r="AX240" s="130" t="s">
        <v>17</v>
      </c>
      <c r="AY240" s="130" t="s">
        <v>119</v>
      </c>
    </row>
    <row r="241" spans="2:65" s="6" customFormat="1" ht="27" customHeight="1">
      <c r="B241" s="21"/>
      <c r="C241" s="113" t="s">
        <v>423</v>
      </c>
      <c r="D241" s="113" t="s">
        <v>121</v>
      </c>
      <c r="E241" s="114" t="s">
        <v>424</v>
      </c>
      <c r="F241" s="193" t="s">
        <v>425</v>
      </c>
      <c r="G241" s="194"/>
      <c r="H241" s="194"/>
      <c r="I241" s="194"/>
      <c r="J241" s="116" t="s">
        <v>76</v>
      </c>
      <c r="K241" s="117">
        <v>40.136</v>
      </c>
      <c r="L241" s="195"/>
      <c r="M241" s="194"/>
      <c r="N241" s="196">
        <f>ROUND($L$241*$K$241,2)</f>
        <v>0</v>
      </c>
      <c r="O241" s="194"/>
      <c r="P241" s="194"/>
      <c r="Q241" s="194"/>
      <c r="R241" s="115" t="s">
        <v>124</v>
      </c>
      <c r="S241" s="41"/>
      <c r="T241" s="118"/>
      <c r="U241" s="119" t="s">
        <v>36</v>
      </c>
      <c r="V241" s="22"/>
      <c r="W241" s="22"/>
      <c r="X241" s="120">
        <v>0.00021</v>
      </c>
      <c r="Y241" s="120">
        <f>$X$241*$K$241</f>
        <v>0.008428560000000002</v>
      </c>
      <c r="Z241" s="120">
        <v>0</v>
      </c>
      <c r="AA241" s="121">
        <f>$Z$241*$K$241</f>
        <v>0</v>
      </c>
      <c r="AR241" s="75" t="s">
        <v>242</v>
      </c>
      <c r="AT241" s="75" t="s">
        <v>121</v>
      </c>
      <c r="AU241" s="75" t="s">
        <v>78</v>
      </c>
      <c r="AY241" s="6" t="s">
        <v>119</v>
      </c>
      <c r="BE241" s="122">
        <f>IF($U$241="základní",$N$241,0)</f>
        <v>0</v>
      </c>
      <c r="BF241" s="122">
        <f>IF($U$241="snížená",$N$241,0)</f>
        <v>0</v>
      </c>
      <c r="BG241" s="122">
        <f>IF($U$241="zákl. přenesená",$N$241,0)</f>
        <v>0</v>
      </c>
      <c r="BH241" s="122">
        <f>IF($U$241="sníž. přenesená",$N$241,0)</f>
        <v>0</v>
      </c>
      <c r="BI241" s="122">
        <f>IF($U$241="nulová",$N$241,0)</f>
        <v>0</v>
      </c>
      <c r="BJ241" s="75" t="s">
        <v>17</v>
      </c>
      <c r="BK241" s="122">
        <f>ROUND($L$241*$K$241,2)</f>
        <v>0</v>
      </c>
      <c r="BL241" s="75" t="s">
        <v>242</v>
      </c>
      <c r="BM241" s="75" t="s">
        <v>426</v>
      </c>
    </row>
    <row r="242" spans="2:47" s="6" customFormat="1" ht="16.5" customHeight="1">
      <c r="B242" s="21"/>
      <c r="C242" s="22"/>
      <c r="D242" s="22"/>
      <c r="E242" s="22"/>
      <c r="F242" s="197" t="s">
        <v>427</v>
      </c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41"/>
      <c r="T242" s="50"/>
      <c r="U242" s="22"/>
      <c r="V242" s="22"/>
      <c r="W242" s="22"/>
      <c r="X242" s="22"/>
      <c r="Y242" s="22"/>
      <c r="Z242" s="22"/>
      <c r="AA242" s="51"/>
      <c r="AT242" s="6" t="s">
        <v>128</v>
      </c>
      <c r="AU242" s="6" t="s">
        <v>78</v>
      </c>
    </row>
    <row r="243" spans="2:51" s="6" customFormat="1" ht="15.75" customHeight="1">
      <c r="B243" s="123"/>
      <c r="C243" s="124"/>
      <c r="D243" s="124"/>
      <c r="E243" s="124"/>
      <c r="F243" s="198" t="s">
        <v>74</v>
      </c>
      <c r="G243" s="199"/>
      <c r="H243" s="199"/>
      <c r="I243" s="199"/>
      <c r="J243" s="124"/>
      <c r="K243" s="126">
        <v>40.136</v>
      </c>
      <c r="L243" s="124"/>
      <c r="M243" s="124"/>
      <c r="N243" s="124"/>
      <c r="O243" s="124"/>
      <c r="P243" s="124"/>
      <c r="Q243" s="124"/>
      <c r="R243" s="124"/>
      <c r="S243" s="127"/>
      <c r="T243" s="128"/>
      <c r="U243" s="124"/>
      <c r="V243" s="124"/>
      <c r="W243" s="124"/>
      <c r="X243" s="124"/>
      <c r="Y243" s="124"/>
      <c r="Z243" s="124"/>
      <c r="AA243" s="129"/>
      <c r="AT243" s="130" t="s">
        <v>130</v>
      </c>
      <c r="AU243" s="130" t="s">
        <v>78</v>
      </c>
      <c r="AV243" s="130" t="s">
        <v>78</v>
      </c>
      <c r="AW243" s="130" t="s">
        <v>91</v>
      </c>
      <c r="AX243" s="130" t="s">
        <v>17</v>
      </c>
      <c r="AY243" s="130" t="s">
        <v>119</v>
      </c>
    </row>
    <row r="244" spans="2:65" s="6" customFormat="1" ht="27" customHeight="1">
      <c r="B244" s="21"/>
      <c r="C244" s="113" t="s">
        <v>428</v>
      </c>
      <c r="D244" s="113" t="s">
        <v>121</v>
      </c>
      <c r="E244" s="114" t="s">
        <v>429</v>
      </c>
      <c r="F244" s="193" t="s">
        <v>430</v>
      </c>
      <c r="G244" s="194"/>
      <c r="H244" s="194"/>
      <c r="I244" s="194"/>
      <c r="J244" s="116" t="s">
        <v>76</v>
      </c>
      <c r="K244" s="117">
        <v>80.378</v>
      </c>
      <c r="L244" s="195"/>
      <c r="M244" s="194"/>
      <c r="N244" s="196">
        <f>ROUND($L$244*$K$244,2)</f>
        <v>0</v>
      </c>
      <c r="O244" s="194"/>
      <c r="P244" s="194"/>
      <c r="Q244" s="194"/>
      <c r="R244" s="115" t="s">
        <v>124</v>
      </c>
      <c r="S244" s="41"/>
      <c r="T244" s="118"/>
      <c r="U244" s="119" t="s">
        <v>36</v>
      </c>
      <c r="V244" s="22"/>
      <c r="W244" s="22"/>
      <c r="X244" s="120">
        <v>2E-05</v>
      </c>
      <c r="Y244" s="120">
        <f>$X$244*$K$244</f>
        <v>0.00160756</v>
      </c>
      <c r="Z244" s="120">
        <v>0</v>
      </c>
      <c r="AA244" s="121">
        <f>$Z$244*$K$244</f>
        <v>0</v>
      </c>
      <c r="AR244" s="75" t="s">
        <v>242</v>
      </c>
      <c r="AT244" s="75" t="s">
        <v>121</v>
      </c>
      <c r="AU244" s="75" t="s">
        <v>78</v>
      </c>
      <c r="AY244" s="6" t="s">
        <v>119</v>
      </c>
      <c r="BE244" s="122">
        <f>IF($U$244="základní",$N$244,0)</f>
        <v>0</v>
      </c>
      <c r="BF244" s="122">
        <f>IF($U$244="snížená",$N$244,0)</f>
        <v>0</v>
      </c>
      <c r="BG244" s="122">
        <f>IF($U$244="zákl. přenesená",$N$244,0)</f>
        <v>0</v>
      </c>
      <c r="BH244" s="122">
        <f>IF($U$244="sníž. přenesená",$N$244,0)</f>
        <v>0</v>
      </c>
      <c r="BI244" s="122">
        <f>IF($U$244="nulová",$N$244,0)</f>
        <v>0</v>
      </c>
      <c r="BJ244" s="75" t="s">
        <v>17</v>
      </c>
      <c r="BK244" s="122">
        <f>ROUND($L$244*$K$244,2)</f>
        <v>0</v>
      </c>
      <c r="BL244" s="75" t="s">
        <v>242</v>
      </c>
      <c r="BM244" s="75" t="s">
        <v>431</v>
      </c>
    </row>
    <row r="245" spans="2:47" s="6" customFormat="1" ht="16.5" customHeight="1">
      <c r="B245" s="21"/>
      <c r="C245" s="22"/>
      <c r="D245" s="22"/>
      <c r="E245" s="22"/>
      <c r="F245" s="197" t="s">
        <v>430</v>
      </c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41"/>
      <c r="T245" s="50"/>
      <c r="U245" s="22"/>
      <c r="V245" s="22"/>
      <c r="W245" s="22"/>
      <c r="X245" s="22"/>
      <c r="Y245" s="22"/>
      <c r="Z245" s="22"/>
      <c r="AA245" s="51"/>
      <c r="AT245" s="6" t="s">
        <v>128</v>
      </c>
      <c r="AU245" s="6" t="s">
        <v>78</v>
      </c>
    </row>
    <row r="246" spans="2:51" s="6" customFormat="1" ht="15.75" customHeight="1">
      <c r="B246" s="123"/>
      <c r="C246" s="124"/>
      <c r="D246" s="124"/>
      <c r="E246" s="124"/>
      <c r="F246" s="198" t="s">
        <v>83</v>
      </c>
      <c r="G246" s="199"/>
      <c r="H246" s="199"/>
      <c r="I246" s="199"/>
      <c r="J246" s="124"/>
      <c r="K246" s="126">
        <v>80.378</v>
      </c>
      <c r="L246" s="124"/>
      <c r="M246" s="124"/>
      <c r="N246" s="124"/>
      <c r="O246" s="124"/>
      <c r="P246" s="124"/>
      <c r="Q246" s="124"/>
      <c r="R246" s="124"/>
      <c r="S246" s="127"/>
      <c r="T246" s="128"/>
      <c r="U246" s="124"/>
      <c r="V246" s="124"/>
      <c r="W246" s="124"/>
      <c r="X246" s="124"/>
      <c r="Y246" s="124"/>
      <c r="Z246" s="124"/>
      <c r="AA246" s="129"/>
      <c r="AT246" s="130" t="s">
        <v>130</v>
      </c>
      <c r="AU246" s="130" t="s">
        <v>78</v>
      </c>
      <c r="AV246" s="130" t="s">
        <v>78</v>
      </c>
      <c r="AW246" s="130" t="s">
        <v>91</v>
      </c>
      <c r="AX246" s="130" t="s">
        <v>17</v>
      </c>
      <c r="AY246" s="130" t="s">
        <v>119</v>
      </c>
    </row>
    <row r="247" spans="2:65" s="6" customFormat="1" ht="39" customHeight="1">
      <c r="B247" s="21"/>
      <c r="C247" s="113" t="s">
        <v>432</v>
      </c>
      <c r="D247" s="113" t="s">
        <v>121</v>
      </c>
      <c r="E247" s="114" t="s">
        <v>433</v>
      </c>
      <c r="F247" s="193" t="s">
        <v>434</v>
      </c>
      <c r="G247" s="194"/>
      <c r="H247" s="194"/>
      <c r="I247" s="194"/>
      <c r="J247" s="116" t="s">
        <v>76</v>
      </c>
      <c r="K247" s="117">
        <v>44.15</v>
      </c>
      <c r="L247" s="195"/>
      <c r="M247" s="194"/>
      <c r="N247" s="196">
        <f>ROUND($L$247*$K$247,2)</f>
        <v>0</v>
      </c>
      <c r="O247" s="194"/>
      <c r="P247" s="194"/>
      <c r="Q247" s="194"/>
      <c r="R247" s="115" t="s">
        <v>124</v>
      </c>
      <c r="S247" s="41"/>
      <c r="T247" s="118"/>
      <c r="U247" s="119" t="s">
        <v>36</v>
      </c>
      <c r="V247" s="22"/>
      <c r="W247" s="22"/>
      <c r="X247" s="120">
        <v>0.00026</v>
      </c>
      <c r="Y247" s="120">
        <f>$X$247*$K$247</f>
        <v>0.011478999999999998</v>
      </c>
      <c r="Z247" s="120">
        <v>0</v>
      </c>
      <c r="AA247" s="121">
        <f>$Z$247*$K$247</f>
        <v>0</v>
      </c>
      <c r="AR247" s="75" t="s">
        <v>242</v>
      </c>
      <c r="AT247" s="75" t="s">
        <v>121</v>
      </c>
      <c r="AU247" s="75" t="s">
        <v>78</v>
      </c>
      <c r="AY247" s="6" t="s">
        <v>119</v>
      </c>
      <c r="BE247" s="122">
        <f>IF($U$247="základní",$N$247,0)</f>
        <v>0</v>
      </c>
      <c r="BF247" s="122">
        <f>IF($U$247="snížená",$N$247,0)</f>
        <v>0</v>
      </c>
      <c r="BG247" s="122">
        <f>IF($U$247="zákl. přenesená",$N$247,0)</f>
        <v>0</v>
      </c>
      <c r="BH247" s="122">
        <f>IF($U$247="sníž. přenesená",$N$247,0)</f>
        <v>0</v>
      </c>
      <c r="BI247" s="122">
        <f>IF($U$247="nulová",$N$247,0)</f>
        <v>0</v>
      </c>
      <c r="BJ247" s="75" t="s">
        <v>17</v>
      </c>
      <c r="BK247" s="122">
        <f>ROUND($L$247*$K$247,2)</f>
        <v>0</v>
      </c>
      <c r="BL247" s="75" t="s">
        <v>242</v>
      </c>
      <c r="BM247" s="75" t="s">
        <v>435</v>
      </c>
    </row>
    <row r="248" spans="2:47" s="6" customFormat="1" ht="16.5" customHeight="1">
      <c r="B248" s="21"/>
      <c r="C248" s="22"/>
      <c r="D248" s="22"/>
      <c r="E248" s="22"/>
      <c r="F248" s="197" t="s">
        <v>436</v>
      </c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41"/>
      <c r="T248" s="50"/>
      <c r="U248" s="22"/>
      <c r="V248" s="22"/>
      <c r="W248" s="22"/>
      <c r="X248" s="22"/>
      <c r="Y248" s="22"/>
      <c r="Z248" s="22"/>
      <c r="AA248" s="51"/>
      <c r="AT248" s="6" t="s">
        <v>128</v>
      </c>
      <c r="AU248" s="6" t="s">
        <v>78</v>
      </c>
    </row>
    <row r="249" spans="2:51" s="6" customFormat="1" ht="15.75" customHeight="1">
      <c r="B249" s="123"/>
      <c r="C249" s="124"/>
      <c r="D249" s="124"/>
      <c r="E249" s="124"/>
      <c r="F249" s="198" t="s">
        <v>437</v>
      </c>
      <c r="G249" s="199"/>
      <c r="H249" s="199"/>
      <c r="I249" s="199"/>
      <c r="J249" s="124"/>
      <c r="K249" s="126">
        <v>44.15</v>
      </c>
      <c r="L249" s="124"/>
      <c r="M249" s="124"/>
      <c r="N249" s="124"/>
      <c r="O249" s="124"/>
      <c r="P249" s="124"/>
      <c r="Q249" s="124"/>
      <c r="R249" s="124"/>
      <c r="S249" s="127"/>
      <c r="T249" s="128"/>
      <c r="U249" s="124"/>
      <c r="V249" s="124"/>
      <c r="W249" s="124"/>
      <c r="X249" s="124"/>
      <c r="Y249" s="124"/>
      <c r="Z249" s="124"/>
      <c r="AA249" s="129"/>
      <c r="AT249" s="130" t="s">
        <v>130</v>
      </c>
      <c r="AU249" s="130" t="s">
        <v>78</v>
      </c>
      <c r="AV249" s="130" t="s">
        <v>78</v>
      </c>
      <c r="AW249" s="130" t="s">
        <v>91</v>
      </c>
      <c r="AX249" s="130" t="s">
        <v>17</v>
      </c>
      <c r="AY249" s="130" t="s">
        <v>119</v>
      </c>
    </row>
    <row r="250" spans="2:65" s="6" customFormat="1" ht="27" customHeight="1">
      <c r="B250" s="21"/>
      <c r="C250" s="113" t="s">
        <v>438</v>
      </c>
      <c r="D250" s="113" t="s">
        <v>121</v>
      </c>
      <c r="E250" s="114" t="s">
        <v>439</v>
      </c>
      <c r="F250" s="193" t="s">
        <v>440</v>
      </c>
      <c r="G250" s="194"/>
      <c r="H250" s="194"/>
      <c r="I250" s="194"/>
      <c r="J250" s="116" t="s">
        <v>76</v>
      </c>
      <c r="K250" s="117">
        <v>40.136</v>
      </c>
      <c r="L250" s="195"/>
      <c r="M250" s="194"/>
      <c r="N250" s="196">
        <f>ROUND($L$250*$K$250,2)</f>
        <v>0</v>
      </c>
      <c r="O250" s="194"/>
      <c r="P250" s="194"/>
      <c r="Q250" s="194"/>
      <c r="R250" s="115" t="s">
        <v>124</v>
      </c>
      <c r="S250" s="41"/>
      <c r="T250" s="118"/>
      <c r="U250" s="119" t="s">
        <v>36</v>
      </c>
      <c r="V250" s="22"/>
      <c r="W250" s="22"/>
      <c r="X250" s="120">
        <v>0</v>
      </c>
      <c r="Y250" s="120">
        <f>$X$250*$K$250</f>
        <v>0</v>
      </c>
      <c r="Z250" s="120">
        <v>0</v>
      </c>
      <c r="AA250" s="121">
        <f>$Z$250*$K$250</f>
        <v>0</v>
      </c>
      <c r="AR250" s="75" t="s">
        <v>242</v>
      </c>
      <c r="AT250" s="75" t="s">
        <v>121</v>
      </c>
      <c r="AU250" s="75" t="s">
        <v>78</v>
      </c>
      <c r="AY250" s="6" t="s">
        <v>119</v>
      </c>
      <c r="BE250" s="122">
        <f>IF($U$250="základní",$N$250,0)</f>
        <v>0</v>
      </c>
      <c r="BF250" s="122">
        <f>IF($U$250="snížená",$N$250,0)</f>
        <v>0</v>
      </c>
      <c r="BG250" s="122">
        <f>IF($U$250="zákl. přenesená",$N$250,0)</f>
        <v>0</v>
      </c>
      <c r="BH250" s="122">
        <f>IF($U$250="sníž. přenesená",$N$250,0)</f>
        <v>0</v>
      </c>
      <c r="BI250" s="122">
        <f>IF($U$250="nulová",$N$250,0)</f>
        <v>0</v>
      </c>
      <c r="BJ250" s="75" t="s">
        <v>17</v>
      </c>
      <c r="BK250" s="122">
        <f>ROUND($L$250*$K$250,2)</f>
        <v>0</v>
      </c>
      <c r="BL250" s="75" t="s">
        <v>242</v>
      </c>
      <c r="BM250" s="75" t="s">
        <v>441</v>
      </c>
    </row>
    <row r="251" spans="2:47" s="6" customFormat="1" ht="16.5" customHeight="1">
      <c r="B251" s="21"/>
      <c r="C251" s="22"/>
      <c r="D251" s="22"/>
      <c r="E251" s="22"/>
      <c r="F251" s="197" t="s">
        <v>442</v>
      </c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41"/>
      <c r="T251" s="50"/>
      <c r="U251" s="22"/>
      <c r="V251" s="22"/>
      <c r="W251" s="22"/>
      <c r="X251" s="22"/>
      <c r="Y251" s="22"/>
      <c r="Z251" s="22"/>
      <c r="AA251" s="51"/>
      <c r="AT251" s="6" t="s">
        <v>128</v>
      </c>
      <c r="AU251" s="6" t="s">
        <v>78</v>
      </c>
    </row>
    <row r="252" spans="2:51" s="6" customFormat="1" ht="15.75" customHeight="1">
      <c r="B252" s="123"/>
      <c r="C252" s="124"/>
      <c r="D252" s="124"/>
      <c r="E252" s="124"/>
      <c r="F252" s="198" t="s">
        <v>74</v>
      </c>
      <c r="G252" s="199"/>
      <c r="H252" s="199"/>
      <c r="I252" s="199"/>
      <c r="J252" s="124"/>
      <c r="K252" s="126">
        <v>40.136</v>
      </c>
      <c r="L252" s="124"/>
      <c r="M252" s="124"/>
      <c r="N252" s="124"/>
      <c r="O252" s="124"/>
      <c r="P252" s="124"/>
      <c r="Q252" s="124"/>
      <c r="R252" s="124"/>
      <c r="S252" s="127"/>
      <c r="T252" s="128"/>
      <c r="U252" s="124"/>
      <c r="V252" s="124"/>
      <c r="W252" s="124"/>
      <c r="X252" s="124"/>
      <c r="Y252" s="124"/>
      <c r="Z252" s="124"/>
      <c r="AA252" s="129"/>
      <c r="AT252" s="130" t="s">
        <v>130</v>
      </c>
      <c r="AU252" s="130" t="s">
        <v>78</v>
      </c>
      <c r="AV252" s="130" t="s">
        <v>78</v>
      </c>
      <c r="AW252" s="130" t="s">
        <v>91</v>
      </c>
      <c r="AX252" s="130" t="s">
        <v>17</v>
      </c>
      <c r="AY252" s="130" t="s">
        <v>119</v>
      </c>
    </row>
    <row r="253" spans="2:63" s="102" customFormat="1" ht="37.5" customHeight="1">
      <c r="B253" s="103"/>
      <c r="C253" s="104"/>
      <c r="D253" s="105" t="s">
        <v>102</v>
      </c>
      <c r="E253" s="104"/>
      <c r="F253" s="104"/>
      <c r="G253" s="104"/>
      <c r="H253" s="104"/>
      <c r="I253" s="104"/>
      <c r="J253" s="104"/>
      <c r="K253" s="104"/>
      <c r="L253" s="104"/>
      <c r="M253" s="104"/>
      <c r="N253" s="207">
        <f>$BK$253</f>
        <v>0</v>
      </c>
      <c r="O253" s="208"/>
      <c r="P253" s="208"/>
      <c r="Q253" s="208"/>
      <c r="R253" s="104"/>
      <c r="S253" s="106"/>
      <c r="T253" s="107"/>
      <c r="U253" s="104"/>
      <c r="V253" s="104"/>
      <c r="W253" s="108">
        <f>$W$254</f>
        <v>0</v>
      </c>
      <c r="X253" s="104"/>
      <c r="Y253" s="108">
        <f>$Y$254</f>
        <v>0</v>
      </c>
      <c r="Z253" s="104"/>
      <c r="AA253" s="109">
        <f>$AA$254</f>
        <v>0</v>
      </c>
      <c r="AR253" s="110" t="s">
        <v>267</v>
      </c>
      <c r="AT253" s="110" t="s">
        <v>65</v>
      </c>
      <c r="AU253" s="110" t="s">
        <v>66</v>
      </c>
      <c r="AY253" s="110" t="s">
        <v>119</v>
      </c>
      <c r="BK253" s="111">
        <f>$BK$254</f>
        <v>0</v>
      </c>
    </row>
    <row r="254" spans="2:63" s="102" customFormat="1" ht="21" customHeight="1">
      <c r="B254" s="103"/>
      <c r="C254" s="104"/>
      <c r="D254" s="112" t="s">
        <v>103</v>
      </c>
      <c r="E254" s="104"/>
      <c r="F254" s="104"/>
      <c r="G254" s="104"/>
      <c r="H254" s="104"/>
      <c r="I254" s="104"/>
      <c r="J254" s="104"/>
      <c r="K254" s="104"/>
      <c r="L254" s="104"/>
      <c r="M254" s="104"/>
      <c r="N254" s="209">
        <f>$BK$254</f>
        <v>0</v>
      </c>
      <c r="O254" s="208"/>
      <c r="P254" s="208"/>
      <c r="Q254" s="208"/>
      <c r="R254" s="104"/>
      <c r="S254" s="106"/>
      <c r="T254" s="107"/>
      <c r="U254" s="104"/>
      <c r="V254" s="104"/>
      <c r="W254" s="108">
        <f>SUM($W$255:$W$258)</f>
        <v>0</v>
      </c>
      <c r="X254" s="104"/>
      <c r="Y254" s="108">
        <f>SUM($Y$255:$Y$258)</f>
        <v>0</v>
      </c>
      <c r="Z254" s="104"/>
      <c r="AA254" s="109">
        <f>SUM($AA$255:$AA$258)</f>
        <v>0</v>
      </c>
      <c r="AR254" s="110" t="s">
        <v>267</v>
      </c>
      <c r="AT254" s="110" t="s">
        <v>65</v>
      </c>
      <c r="AU254" s="110" t="s">
        <v>17</v>
      </c>
      <c r="AY254" s="110" t="s">
        <v>119</v>
      </c>
      <c r="BK254" s="111">
        <f>SUM($BK$255:$BK$258)</f>
        <v>0</v>
      </c>
    </row>
    <row r="255" spans="2:65" s="6" customFormat="1" ht="15.75" customHeight="1">
      <c r="B255" s="21"/>
      <c r="C255" s="113" t="s">
        <v>443</v>
      </c>
      <c r="D255" s="113" t="s">
        <v>121</v>
      </c>
      <c r="E255" s="114" t="s">
        <v>444</v>
      </c>
      <c r="F255" s="193" t="s">
        <v>445</v>
      </c>
      <c r="G255" s="194"/>
      <c r="H255" s="194"/>
      <c r="I255" s="194"/>
      <c r="J255" s="116" t="s">
        <v>446</v>
      </c>
      <c r="K255" s="117">
        <v>1</v>
      </c>
      <c r="L255" s="195"/>
      <c r="M255" s="194"/>
      <c r="N255" s="196">
        <f>ROUND($L$255*$K$255,2)</f>
        <v>0</v>
      </c>
      <c r="O255" s="194"/>
      <c r="P255" s="194"/>
      <c r="Q255" s="194"/>
      <c r="R255" s="115" t="s">
        <v>124</v>
      </c>
      <c r="S255" s="41"/>
      <c r="T255" s="118"/>
      <c r="U255" s="119" t="s">
        <v>36</v>
      </c>
      <c r="V255" s="22"/>
      <c r="W255" s="22"/>
      <c r="X255" s="120">
        <v>0</v>
      </c>
      <c r="Y255" s="120">
        <f>$X$255*$K$255</f>
        <v>0</v>
      </c>
      <c r="Z255" s="120">
        <v>0</v>
      </c>
      <c r="AA255" s="121">
        <f>$Z$255*$K$255</f>
        <v>0</v>
      </c>
      <c r="AR255" s="75" t="s">
        <v>447</v>
      </c>
      <c r="AT255" s="75" t="s">
        <v>121</v>
      </c>
      <c r="AU255" s="75" t="s">
        <v>78</v>
      </c>
      <c r="AY255" s="6" t="s">
        <v>119</v>
      </c>
      <c r="BE255" s="122">
        <f>IF($U$255="základní",$N$255,0)</f>
        <v>0</v>
      </c>
      <c r="BF255" s="122">
        <f>IF($U$255="snížená",$N$255,0)</f>
        <v>0</v>
      </c>
      <c r="BG255" s="122">
        <f>IF($U$255="zákl. přenesená",$N$255,0)</f>
        <v>0</v>
      </c>
      <c r="BH255" s="122">
        <f>IF($U$255="sníž. přenesená",$N$255,0)</f>
        <v>0</v>
      </c>
      <c r="BI255" s="122">
        <f>IF($U$255="nulová",$N$255,0)</f>
        <v>0</v>
      </c>
      <c r="BJ255" s="75" t="s">
        <v>17</v>
      </c>
      <c r="BK255" s="122">
        <f>ROUND($L$255*$K$255,2)</f>
        <v>0</v>
      </c>
      <c r="BL255" s="75" t="s">
        <v>447</v>
      </c>
      <c r="BM255" s="75" t="s">
        <v>448</v>
      </c>
    </row>
    <row r="256" spans="2:47" s="6" customFormat="1" ht="16.5" customHeight="1">
      <c r="B256" s="21"/>
      <c r="C256" s="22"/>
      <c r="D256" s="22"/>
      <c r="E256" s="22"/>
      <c r="F256" s="197" t="s">
        <v>449</v>
      </c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41"/>
      <c r="T256" s="50"/>
      <c r="U256" s="22"/>
      <c r="V256" s="22"/>
      <c r="W256" s="22"/>
      <c r="X256" s="22"/>
      <c r="Y256" s="22"/>
      <c r="Z256" s="22"/>
      <c r="AA256" s="51"/>
      <c r="AT256" s="6" t="s">
        <v>128</v>
      </c>
      <c r="AU256" s="6" t="s">
        <v>78</v>
      </c>
    </row>
    <row r="257" spans="2:65" s="6" customFormat="1" ht="15.75" customHeight="1">
      <c r="B257" s="21"/>
      <c r="C257" s="113" t="s">
        <v>450</v>
      </c>
      <c r="D257" s="113" t="s">
        <v>121</v>
      </c>
      <c r="E257" s="114" t="s">
        <v>451</v>
      </c>
      <c r="F257" s="193" t="s">
        <v>452</v>
      </c>
      <c r="G257" s="194"/>
      <c r="H257" s="194"/>
      <c r="I257" s="194"/>
      <c r="J257" s="116" t="s">
        <v>446</v>
      </c>
      <c r="K257" s="117">
        <v>1</v>
      </c>
      <c r="L257" s="195"/>
      <c r="M257" s="194"/>
      <c r="N257" s="196">
        <f>ROUND($L$257*$K$257,2)</f>
        <v>0</v>
      </c>
      <c r="O257" s="194"/>
      <c r="P257" s="194"/>
      <c r="Q257" s="194"/>
      <c r="R257" s="115" t="s">
        <v>124</v>
      </c>
      <c r="S257" s="41"/>
      <c r="T257" s="118"/>
      <c r="U257" s="119" t="s">
        <v>36</v>
      </c>
      <c r="V257" s="22"/>
      <c r="W257" s="22"/>
      <c r="X257" s="120">
        <v>0</v>
      </c>
      <c r="Y257" s="120">
        <f>$X$257*$K$257</f>
        <v>0</v>
      </c>
      <c r="Z257" s="120">
        <v>0</v>
      </c>
      <c r="AA257" s="121">
        <f>$Z$257*$K$257</f>
        <v>0</v>
      </c>
      <c r="AR257" s="75" t="s">
        <v>447</v>
      </c>
      <c r="AT257" s="75" t="s">
        <v>121</v>
      </c>
      <c r="AU257" s="75" t="s">
        <v>78</v>
      </c>
      <c r="AY257" s="6" t="s">
        <v>119</v>
      </c>
      <c r="BE257" s="122">
        <f>IF($U$257="základní",$N$257,0)</f>
        <v>0</v>
      </c>
      <c r="BF257" s="122">
        <f>IF($U$257="snížená",$N$257,0)</f>
        <v>0</v>
      </c>
      <c r="BG257" s="122">
        <f>IF($U$257="zákl. přenesená",$N$257,0)</f>
        <v>0</v>
      </c>
      <c r="BH257" s="122">
        <f>IF($U$257="sníž. přenesená",$N$257,0)</f>
        <v>0</v>
      </c>
      <c r="BI257" s="122">
        <f>IF($U$257="nulová",$N$257,0)</f>
        <v>0</v>
      </c>
      <c r="BJ257" s="75" t="s">
        <v>17</v>
      </c>
      <c r="BK257" s="122">
        <f>ROUND($L$257*$K$257,2)</f>
        <v>0</v>
      </c>
      <c r="BL257" s="75" t="s">
        <v>447</v>
      </c>
      <c r="BM257" s="75" t="s">
        <v>453</v>
      </c>
    </row>
    <row r="258" spans="2:47" s="6" customFormat="1" ht="16.5" customHeight="1">
      <c r="B258" s="21"/>
      <c r="C258" s="22"/>
      <c r="D258" s="22"/>
      <c r="E258" s="22"/>
      <c r="F258" s="197" t="s">
        <v>452</v>
      </c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41"/>
      <c r="T258" s="142"/>
      <c r="U258" s="143"/>
      <c r="V258" s="143"/>
      <c r="W258" s="143"/>
      <c r="X258" s="143"/>
      <c r="Y258" s="143"/>
      <c r="Z258" s="143"/>
      <c r="AA258" s="144"/>
      <c r="AT258" s="6" t="s">
        <v>128</v>
      </c>
      <c r="AU258" s="6" t="s">
        <v>78</v>
      </c>
    </row>
    <row r="259" spans="2:19" s="6" customFormat="1" ht="7.5" customHeight="1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41"/>
    </row>
    <row r="260" s="2" customFormat="1" ht="14.25" customHeight="1"/>
  </sheetData>
  <sheetProtection password="CC35" sheet="1" objects="1" scenarios="1" formatColumns="0" formatRows="0" sort="0" autoFilter="0"/>
  <mergeCells count="362">
    <mergeCell ref="H1:K1"/>
    <mergeCell ref="S2:AC2"/>
    <mergeCell ref="F258:R258"/>
    <mergeCell ref="N78:Q78"/>
    <mergeCell ref="N79:Q79"/>
    <mergeCell ref="N80:Q80"/>
    <mergeCell ref="N104:Q104"/>
    <mergeCell ref="N127:Q127"/>
    <mergeCell ref="N142:Q142"/>
    <mergeCell ref="N143:Q143"/>
    <mergeCell ref="N152:Q152"/>
    <mergeCell ref="N185:Q185"/>
    <mergeCell ref="F252:I252"/>
    <mergeCell ref="F255:I255"/>
    <mergeCell ref="L255:M255"/>
    <mergeCell ref="N255:Q255"/>
    <mergeCell ref="F256:R256"/>
    <mergeCell ref="F257:I257"/>
    <mergeCell ref="L257:M257"/>
    <mergeCell ref="N257:Q257"/>
    <mergeCell ref="N253:Q253"/>
    <mergeCell ref="N254:Q254"/>
    <mergeCell ref="F248:R248"/>
    <mergeCell ref="F249:I249"/>
    <mergeCell ref="F250:I250"/>
    <mergeCell ref="L250:M250"/>
    <mergeCell ref="N250:Q250"/>
    <mergeCell ref="F251:R251"/>
    <mergeCell ref="F244:I244"/>
    <mergeCell ref="L244:M244"/>
    <mergeCell ref="N244:Q244"/>
    <mergeCell ref="F245:R245"/>
    <mergeCell ref="F246:I246"/>
    <mergeCell ref="F247:I247"/>
    <mergeCell ref="L247:M247"/>
    <mergeCell ref="N247:Q247"/>
    <mergeCell ref="F240:I240"/>
    <mergeCell ref="F241:I241"/>
    <mergeCell ref="L241:M241"/>
    <mergeCell ref="N241:Q241"/>
    <mergeCell ref="F242:R242"/>
    <mergeCell ref="F243:I243"/>
    <mergeCell ref="F236:R236"/>
    <mergeCell ref="F237:I237"/>
    <mergeCell ref="F238:I238"/>
    <mergeCell ref="L238:M238"/>
    <mergeCell ref="N238:Q238"/>
    <mergeCell ref="F239:R239"/>
    <mergeCell ref="F232:I232"/>
    <mergeCell ref="L232:M232"/>
    <mergeCell ref="N232:Q232"/>
    <mergeCell ref="F233:R233"/>
    <mergeCell ref="F234:I234"/>
    <mergeCell ref="F235:I235"/>
    <mergeCell ref="L235:M235"/>
    <mergeCell ref="N235:Q235"/>
    <mergeCell ref="F228:R228"/>
    <mergeCell ref="F229:I229"/>
    <mergeCell ref="F230:I230"/>
    <mergeCell ref="L230:M230"/>
    <mergeCell ref="N230:Q230"/>
    <mergeCell ref="F231:R231"/>
    <mergeCell ref="F223:I223"/>
    <mergeCell ref="F224:I224"/>
    <mergeCell ref="F225:I225"/>
    <mergeCell ref="F227:I227"/>
    <mergeCell ref="L227:M227"/>
    <mergeCell ref="N227:Q227"/>
    <mergeCell ref="N226:Q226"/>
    <mergeCell ref="F219:R219"/>
    <mergeCell ref="F220:I220"/>
    <mergeCell ref="F221:I221"/>
    <mergeCell ref="L221:M221"/>
    <mergeCell ref="N221:Q221"/>
    <mergeCell ref="F222:R222"/>
    <mergeCell ref="F214:R214"/>
    <mergeCell ref="F215:I215"/>
    <mergeCell ref="F216:I216"/>
    <mergeCell ref="F217:I217"/>
    <mergeCell ref="F218:I218"/>
    <mergeCell ref="L218:M218"/>
    <mergeCell ref="N218:Q218"/>
    <mergeCell ref="F210:I210"/>
    <mergeCell ref="L210:M210"/>
    <mergeCell ref="N210:Q210"/>
    <mergeCell ref="F211:R211"/>
    <mergeCell ref="F213:I213"/>
    <mergeCell ref="L213:M213"/>
    <mergeCell ref="N213:Q213"/>
    <mergeCell ref="N212:Q212"/>
    <mergeCell ref="F206:I206"/>
    <mergeCell ref="F207:I207"/>
    <mergeCell ref="L207:M207"/>
    <mergeCell ref="N207:Q207"/>
    <mergeCell ref="F208:R208"/>
    <mergeCell ref="F209:I209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1:I191"/>
    <mergeCell ref="L191:M191"/>
    <mergeCell ref="N191:Q191"/>
    <mergeCell ref="F192:I192"/>
    <mergeCell ref="F193:I193"/>
    <mergeCell ref="L193:M193"/>
    <mergeCell ref="N193:Q193"/>
    <mergeCell ref="F187:R187"/>
    <mergeCell ref="F188:I188"/>
    <mergeCell ref="F189:I189"/>
    <mergeCell ref="L189:M189"/>
    <mergeCell ref="N189:Q189"/>
    <mergeCell ref="F190:I190"/>
    <mergeCell ref="F182:I182"/>
    <mergeCell ref="F183:I183"/>
    <mergeCell ref="L183:M183"/>
    <mergeCell ref="N183:Q183"/>
    <mergeCell ref="F184:R184"/>
    <mergeCell ref="F186:I186"/>
    <mergeCell ref="L186:M186"/>
    <mergeCell ref="N186:Q186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9:I149"/>
    <mergeCell ref="F150:I150"/>
    <mergeCell ref="L150:M150"/>
    <mergeCell ref="N150:Q150"/>
    <mergeCell ref="F151:R151"/>
    <mergeCell ref="F153:I153"/>
    <mergeCell ref="L153:M153"/>
    <mergeCell ref="N153:Q153"/>
    <mergeCell ref="F145:R145"/>
    <mergeCell ref="F146:I146"/>
    <mergeCell ref="F147:I147"/>
    <mergeCell ref="L147:M147"/>
    <mergeCell ref="N147:Q147"/>
    <mergeCell ref="F148:R148"/>
    <mergeCell ref="F139:R139"/>
    <mergeCell ref="F140:I140"/>
    <mergeCell ref="L140:M140"/>
    <mergeCell ref="N140:Q140"/>
    <mergeCell ref="F141:R141"/>
    <mergeCell ref="F144:I144"/>
    <mergeCell ref="L144:M144"/>
    <mergeCell ref="N144:Q144"/>
    <mergeCell ref="F135:I135"/>
    <mergeCell ref="L135:M135"/>
    <mergeCell ref="N135:Q135"/>
    <mergeCell ref="F136:R136"/>
    <mergeCell ref="F137:I137"/>
    <mergeCell ref="F138:I138"/>
    <mergeCell ref="L138:M138"/>
    <mergeCell ref="N138:Q138"/>
    <mergeCell ref="F131:R131"/>
    <mergeCell ref="F132:I132"/>
    <mergeCell ref="F133:I133"/>
    <mergeCell ref="L133:M133"/>
    <mergeCell ref="N133:Q133"/>
    <mergeCell ref="F134:R134"/>
    <mergeCell ref="F128:I128"/>
    <mergeCell ref="L128:M128"/>
    <mergeCell ref="N128:Q128"/>
    <mergeCell ref="F129:R129"/>
    <mergeCell ref="F130:I130"/>
    <mergeCell ref="L130:M130"/>
    <mergeCell ref="N130:Q130"/>
    <mergeCell ref="F123:I123"/>
    <mergeCell ref="F124:I124"/>
    <mergeCell ref="L124:M124"/>
    <mergeCell ref="N124:Q124"/>
    <mergeCell ref="F125:R125"/>
    <mergeCell ref="F126:I126"/>
    <mergeCell ref="F119:R119"/>
    <mergeCell ref="F120:I120"/>
    <mergeCell ref="F121:I121"/>
    <mergeCell ref="L121:M121"/>
    <mergeCell ref="N121:Q121"/>
    <mergeCell ref="F122:R122"/>
    <mergeCell ref="F116:I116"/>
    <mergeCell ref="L116:M116"/>
    <mergeCell ref="N116:Q116"/>
    <mergeCell ref="F117:R117"/>
    <mergeCell ref="F118:I118"/>
    <mergeCell ref="L118:M118"/>
    <mergeCell ref="N118:Q118"/>
    <mergeCell ref="F112:R112"/>
    <mergeCell ref="F113:I113"/>
    <mergeCell ref="L113:M113"/>
    <mergeCell ref="N113:Q113"/>
    <mergeCell ref="F114:R114"/>
    <mergeCell ref="F115:I115"/>
    <mergeCell ref="F108:I108"/>
    <mergeCell ref="L108:M108"/>
    <mergeCell ref="N108:Q108"/>
    <mergeCell ref="F109:R109"/>
    <mergeCell ref="F110:I110"/>
    <mergeCell ref="F111:I111"/>
    <mergeCell ref="L111:M111"/>
    <mergeCell ref="N111:Q111"/>
    <mergeCell ref="F103:I103"/>
    <mergeCell ref="F105:I105"/>
    <mergeCell ref="L105:M105"/>
    <mergeCell ref="N105:Q105"/>
    <mergeCell ref="F106:R106"/>
    <mergeCell ref="F107:I107"/>
    <mergeCell ref="F99:R99"/>
    <mergeCell ref="F100:I100"/>
    <mergeCell ref="F101:I101"/>
    <mergeCell ref="L101:M101"/>
    <mergeCell ref="N101:Q101"/>
    <mergeCell ref="F102:R102"/>
    <mergeCell ref="F94:R94"/>
    <mergeCell ref="F95:I95"/>
    <mergeCell ref="F96:I96"/>
    <mergeCell ref="F97:I97"/>
    <mergeCell ref="F98:I98"/>
    <mergeCell ref="L98:M98"/>
    <mergeCell ref="N98:Q98"/>
    <mergeCell ref="F89:R89"/>
    <mergeCell ref="F90:I90"/>
    <mergeCell ref="F91:I91"/>
    <mergeCell ref="F92:I92"/>
    <mergeCell ref="F93:I93"/>
    <mergeCell ref="L93:M93"/>
    <mergeCell ref="N93:Q93"/>
    <mergeCell ref="F85:I85"/>
    <mergeCell ref="F86:I86"/>
    <mergeCell ref="L86:M86"/>
    <mergeCell ref="N86:Q86"/>
    <mergeCell ref="F87:R87"/>
    <mergeCell ref="F88:I88"/>
    <mergeCell ref="L88:M88"/>
    <mergeCell ref="N88:Q88"/>
    <mergeCell ref="F81:I81"/>
    <mergeCell ref="L81:M81"/>
    <mergeCell ref="N81:Q81"/>
    <mergeCell ref="F82:R82"/>
    <mergeCell ref="F83:I83"/>
    <mergeCell ref="F84:I84"/>
    <mergeCell ref="C68:R68"/>
    <mergeCell ref="F70:Q70"/>
    <mergeCell ref="M72:P72"/>
    <mergeCell ref="M74:Q74"/>
    <mergeCell ref="F77:I77"/>
    <mergeCell ref="L77:M77"/>
    <mergeCell ref="N77:Q77"/>
    <mergeCell ref="N56:Q56"/>
    <mergeCell ref="N57:Q57"/>
    <mergeCell ref="N58:Q58"/>
    <mergeCell ref="N59:Q59"/>
    <mergeCell ref="N60:Q60"/>
    <mergeCell ref="N61:Q61"/>
    <mergeCell ref="N50:Q50"/>
    <mergeCell ref="N51:Q51"/>
    <mergeCell ref="N52:Q52"/>
    <mergeCell ref="N53:Q53"/>
    <mergeCell ref="N54:Q54"/>
    <mergeCell ref="N55:Q55"/>
    <mergeCell ref="F40:Q40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6:J26"/>
    <mergeCell ref="M26:P26"/>
    <mergeCell ref="H27:J27"/>
    <mergeCell ref="M27:P27"/>
    <mergeCell ref="H28:J28"/>
    <mergeCell ref="M28:P28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7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224" customFormat="1" ht="45" customHeight="1">
      <c r="B3" s="221"/>
      <c r="C3" s="222" t="s">
        <v>461</v>
      </c>
      <c r="D3" s="222"/>
      <c r="E3" s="222"/>
      <c r="F3" s="222"/>
      <c r="G3" s="222"/>
      <c r="H3" s="222"/>
      <c r="I3" s="222"/>
      <c r="J3" s="222"/>
      <c r="K3" s="223"/>
    </row>
    <row r="4" spans="2:11" ht="25.5" customHeight="1">
      <c r="B4" s="225"/>
      <c r="C4" s="226" t="s">
        <v>462</v>
      </c>
      <c r="D4" s="226"/>
      <c r="E4" s="226"/>
      <c r="F4" s="226"/>
      <c r="G4" s="226"/>
      <c r="H4" s="226"/>
      <c r="I4" s="226"/>
      <c r="J4" s="226"/>
      <c r="K4" s="227"/>
    </row>
    <row r="5" spans="2:11" ht="5.25" customHeight="1">
      <c r="B5" s="225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5"/>
      <c r="C6" s="229" t="s">
        <v>463</v>
      </c>
      <c r="D6" s="229"/>
      <c r="E6" s="229"/>
      <c r="F6" s="229"/>
      <c r="G6" s="229"/>
      <c r="H6" s="229"/>
      <c r="I6" s="229"/>
      <c r="J6" s="229"/>
      <c r="K6" s="227"/>
    </row>
    <row r="7" spans="2:11" ht="15" customHeight="1">
      <c r="B7" s="230"/>
      <c r="C7" s="229" t="s">
        <v>464</v>
      </c>
      <c r="D7" s="229"/>
      <c r="E7" s="229"/>
      <c r="F7" s="229"/>
      <c r="G7" s="229"/>
      <c r="H7" s="229"/>
      <c r="I7" s="229"/>
      <c r="J7" s="229"/>
      <c r="K7" s="227"/>
    </row>
    <row r="8" spans="2:11" ht="12.75" customHeight="1">
      <c r="B8" s="230"/>
      <c r="C8" s="231"/>
      <c r="D8" s="231"/>
      <c r="E8" s="231"/>
      <c r="F8" s="231"/>
      <c r="G8" s="231"/>
      <c r="H8" s="231"/>
      <c r="I8" s="231"/>
      <c r="J8" s="231"/>
      <c r="K8" s="227"/>
    </row>
    <row r="9" spans="2:11" ht="15" customHeight="1">
      <c r="B9" s="230"/>
      <c r="C9" s="229" t="s">
        <v>465</v>
      </c>
      <c r="D9" s="229"/>
      <c r="E9" s="229"/>
      <c r="F9" s="229"/>
      <c r="G9" s="229"/>
      <c r="H9" s="229"/>
      <c r="I9" s="229"/>
      <c r="J9" s="229"/>
      <c r="K9" s="227"/>
    </row>
    <row r="10" spans="2:11" ht="15" customHeight="1">
      <c r="B10" s="230"/>
      <c r="C10" s="231"/>
      <c r="D10" s="229" t="s">
        <v>466</v>
      </c>
      <c r="E10" s="229"/>
      <c r="F10" s="229"/>
      <c r="G10" s="229"/>
      <c r="H10" s="229"/>
      <c r="I10" s="229"/>
      <c r="J10" s="229"/>
      <c r="K10" s="227"/>
    </row>
    <row r="11" spans="2:11" ht="15" customHeight="1">
      <c r="B11" s="230"/>
      <c r="C11" s="232"/>
      <c r="D11" s="229" t="s">
        <v>467</v>
      </c>
      <c r="E11" s="229"/>
      <c r="F11" s="229"/>
      <c r="G11" s="229"/>
      <c r="H11" s="229"/>
      <c r="I11" s="229"/>
      <c r="J11" s="229"/>
      <c r="K11" s="227"/>
    </row>
    <row r="12" spans="2:11" ht="12.75" customHeight="1">
      <c r="B12" s="230"/>
      <c r="C12" s="232"/>
      <c r="D12" s="232"/>
      <c r="E12" s="232"/>
      <c r="F12" s="232"/>
      <c r="G12" s="232"/>
      <c r="H12" s="232"/>
      <c r="I12" s="232"/>
      <c r="J12" s="232"/>
      <c r="K12" s="227"/>
    </row>
    <row r="13" spans="2:11" ht="15" customHeight="1">
      <c r="B13" s="230"/>
      <c r="C13" s="232"/>
      <c r="D13" s="229" t="s">
        <v>468</v>
      </c>
      <c r="E13" s="229"/>
      <c r="F13" s="229"/>
      <c r="G13" s="229"/>
      <c r="H13" s="229"/>
      <c r="I13" s="229"/>
      <c r="J13" s="229"/>
      <c r="K13" s="227"/>
    </row>
    <row r="14" spans="2:11" ht="15" customHeight="1">
      <c r="B14" s="230"/>
      <c r="C14" s="232"/>
      <c r="D14" s="229" t="s">
        <v>469</v>
      </c>
      <c r="E14" s="229"/>
      <c r="F14" s="229"/>
      <c r="G14" s="229"/>
      <c r="H14" s="229"/>
      <c r="I14" s="229"/>
      <c r="J14" s="229"/>
      <c r="K14" s="227"/>
    </row>
    <row r="15" spans="2:11" ht="15" customHeight="1">
      <c r="B15" s="230"/>
      <c r="C15" s="232"/>
      <c r="D15" s="229" t="s">
        <v>470</v>
      </c>
      <c r="E15" s="229"/>
      <c r="F15" s="229"/>
      <c r="G15" s="229"/>
      <c r="H15" s="229"/>
      <c r="I15" s="229"/>
      <c r="J15" s="229"/>
      <c r="K15" s="227"/>
    </row>
    <row r="16" spans="2:11" ht="15" customHeight="1">
      <c r="B16" s="230"/>
      <c r="C16" s="232"/>
      <c r="D16" s="232"/>
      <c r="E16" s="233" t="s">
        <v>71</v>
      </c>
      <c r="F16" s="229" t="s">
        <v>471</v>
      </c>
      <c r="G16" s="229"/>
      <c r="H16" s="229"/>
      <c r="I16" s="229"/>
      <c r="J16" s="229"/>
      <c r="K16" s="227"/>
    </row>
    <row r="17" spans="2:11" ht="15" customHeight="1">
      <c r="B17" s="230"/>
      <c r="C17" s="232"/>
      <c r="D17" s="232"/>
      <c r="E17" s="233" t="s">
        <v>472</v>
      </c>
      <c r="F17" s="229" t="s">
        <v>473</v>
      </c>
      <c r="G17" s="229"/>
      <c r="H17" s="229"/>
      <c r="I17" s="229"/>
      <c r="J17" s="229"/>
      <c r="K17" s="227"/>
    </row>
    <row r="18" spans="2:11" ht="15" customHeight="1">
      <c r="B18" s="230"/>
      <c r="C18" s="232"/>
      <c r="D18" s="232"/>
      <c r="E18" s="233" t="s">
        <v>474</v>
      </c>
      <c r="F18" s="229" t="s">
        <v>475</v>
      </c>
      <c r="G18" s="229"/>
      <c r="H18" s="229"/>
      <c r="I18" s="229"/>
      <c r="J18" s="229"/>
      <c r="K18" s="227"/>
    </row>
    <row r="19" spans="2:11" ht="15" customHeight="1">
      <c r="B19" s="230"/>
      <c r="C19" s="232"/>
      <c r="D19" s="232"/>
      <c r="E19" s="233" t="s">
        <v>476</v>
      </c>
      <c r="F19" s="229" t="s">
        <v>477</v>
      </c>
      <c r="G19" s="229"/>
      <c r="H19" s="229"/>
      <c r="I19" s="229"/>
      <c r="J19" s="229"/>
      <c r="K19" s="227"/>
    </row>
    <row r="20" spans="2:11" ht="15" customHeight="1">
      <c r="B20" s="230"/>
      <c r="C20" s="232"/>
      <c r="D20" s="232"/>
      <c r="E20" s="233" t="s">
        <v>478</v>
      </c>
      <c r="F20" s="229" t="s">
        <v>479</v>
      </c>
      <c r="G20" s="229"/>
      <c r="H20" s="229"/>
      <c r="I20" s="229"/>
      <c r="J20" s="229"/>
      <c r="K20" s="227"/>
    </row>
    <row r="21" spans="2:11" ht="15" customHeight="1">
      <c r="B21" s="230"/>
      <c r="C21" s="232"/>
      <c r="D21" s="232"/>
      <c r="E21" s="233" t="s">
        <v>480</v>
      </c>
      <c r="F21" s="229" t="s">
        <v>481</v>
      </c>
      <c r="G21" s="229"/>
      <c r="H21" s="229"/>
      <c r="I21" s="229"/>
      <c r="J21" s="229"/>
      <c r="K21" s="227"/>
    </row>
    <row r="22" spans="2:11" ht="12.75" customHeight="1">
      <c r="B22" s="230"/>
      <c r="C22" s="232"/>
      <c r="D22" s="232"/>
      <c r="E22" s="232"/>
      <c r="F22" s="232"/>
      <c r="G22" s="232"/>
      <c r="H22" s="232"/>
      <c r="I22" s="232"/>
      <c r="J22" s="232"/>
      <c r="K22" s="227"/>
    </row>
    <row r="23" spans="2:11" ht="15" customHeight="1">
      <c r="B23" s="230"/>
      <c r="C23" s="229" t="s">
        <v>482</v>
      </c>
      <c r="D23" s="229"/>
      <c r="E23" s="229"/>
      <c r="F23" s="229"/>
      <c r="G23" s="229"/>
      <c r="H23" s="229"/>
      <c r="I23" s="229"/>
      <c r="J23" s="229"/>
      <c r="K23" s="227"/>
    </row>
    <row r="24" spans="2:11" ht="15" customHeight="1">
      <c r="B24" s="230"/>
      <c r="C24" s="229" t="s">
        <v>483</v>
      </c>
      <c r="D24" s="229"/>
      <c r="E24" s="229"/>
      <c r="F24" s="229"/>
      <c r="G24" s="229"/>
      <c r="H24" s="229"/>
      <c r="I24" s="229"/>
      <c r="J24" s="229"/>
      <c r="K24" s="227"/>
    </row>
    <row r="25" spans="2:11" ht="15" customHeight="1">
      <c r="B25" s="230"/>
      <c r="C25" s="231"/>
      <c r="D25" s="229" t="s">
        <v>484</v>
      </c>
      <c r="E25" s="229"/>
      <c r="F25" s="229"/>
      <c r="G25" s="229"/>
      <c r="H25" s="229"/>
      <c r="I25" s="229"/>
      <c r="J25" s="229"/>
      <c r="K25" s="227"/>
    </row>
    <row r="26" spans="2:11" ht="15" customHeight="1">
      <c r="B26" s="230"/>
      <c r="C26" s="232"/>
      <c r="D26" s="229" t="s">
        <v>485</v>
      </c>
      <c r="E26" s="229"/>
      <c r="F26" s="229"/>
      <c r="G26" s="229"/>
      <c r="H26" s="229"/>
      <c r="I26" s="229"/>
      <c r="J26" s="229"/>
      <c r="K26" s="227"/>
    </row>
    <row r="27" spans="2:11" ht="12.75" customHeight="1">
      <c r="B27" s="230"/>
      <c r="C27" s="232"/>
      <c r="D27" s="232"/>
      <c r="E27" s="232"/>
      <c r="F27" s="232"/>
      <c r="G27" s="232"/>
      <c r="H27" s="232"/>
      <c r="I27" s="232"/>
      <c r="J27" s="232"/>
      <c r="K27" s="227"/>
    </row>
    <row r="28" spans="2:11" ht="15" customHeight="1">
      <c r="B28" s="230"/>
      <c r="C28" s="232"/>
      <c r="D28" s="229" t="s">
        <v>486</v>
      </c>
      <c r="E28" s="229"/>
      <c r="F28" s="229"/>
      <c r="G28" s="229"/>
      <c r="H28" s="229"/>
      <c r="I28" s="229"/>
      <c r="J28" s="229"/>
      <c r="K28" s="227"/>
    </row>
    <row r="29" spans="2:11" ht="15" customHeight="1">
      <c r="B29" s="230"/>
      <c r="C29" s="232"/>
      <c r="D29" s="229" t="s">
        <v>487</v>
      </c>
      <c r="E29" s="229"/>
      <c r="F29" s="229"/>
      <c r="G29" s="229"/>
      <c r="H29" s="229"/>
      <c r="I29" s="229"/>
      <c r="J29" s="229"/>
      <c r="K29" s="227"/>
    </row>
    <row r="30" spans="2:11" ht="12.75" customHeight="1">
      <c r="B30" s="230"/>
      <c r="C30" s="232"/>
      <c r="D30" s="232"/>
      <c r="E30" s="232"/>
      <c r="F30" s="232"/>
      <c r="G30" s="232"/>
      <c r="H30" s="232"/>
      <c r="I30" s="232"/>
      <c r="J30" s="232"/>
      <c r="K30" s="227"/>
    </row>
    <row r="31" spans="2:11" ht="15" customHeight="1">
      <c r="B31" s="230"/>
      <c r="C31" s="232"/>
      <c r="D31" s="229" t="s">
        <v>488</v>
      </c>
      <c r="E31" s="229"/>
      <c r="F31" s="229"/>
      <c r="G31" s="229"/>
      <c r="H31" s="229"/>
      <c r="I31" s="229"/>
      <c r="J31" s="229"/>
      <c r="K31" s="227"/>
    </row>
    <row r="32" spans="2:11" ht="15" customHeight="1">
      <c r="B32" s="230"/>
      <c r="C32" s="232"/>
      <c r="D32" s="229" t="s">
        <v>489</v>
      </c>
      <c r="E32" s="229"/>
      <c r="F32" s="229"/>
      <c r="G32" s="229"/>
      <c r="H32" s="229"/>
      <c r="I32" s="229"/>
      <c r="J32" s="229"/>
      <c r="K32" s="227"/>
    </row>
    <row r="33" spans="2:11" ht="15" customHeight="1">
      <c r="B33" s="230"/>
      <c r="C33" s="232"/>
      <c r="D33" s="229" t="s">
        <v>490</v>
      </c>
      <c r="E33" s="229"/>
      <c r="F33" s="229"/>
      <c r="G33" s="229"/>
      <c r="H33" s="229"/>
      <c r="I33" s="229"/>
      <c r="J33" s="229"/>
      <c r="K33" s="227"/>
    </row>
    <row r="34" spans="2:11" ht="15" customHeight="1">
      <c r="B34" s="230"/>
      <c r="C34" s="232"/>
      <c r="D34" s="231"/>
      <c r="E34" s="234" t="s">
        <v>105</v>
      </c>
      <c r="F34" s="231"/>
      <c r="G34" s="229" t="s">
        <v>491</v>
      </c>
      <c r="H34" s="229"/>
      <c r="I34" s="229"/>
      <c r="J34" s="229"/>
      <c r="K34" s="227"/>
    </row>
    <row r="35" spans="2:11" ht="15" customHeight="1">
      <c r="B35" s="230"/>
      <c r="C35" s="232"/>
      <c r="D35" s="231"/>
      <c r="E35" s="234" t="s">
        <v>492</v>
      </c>
      <c r="F35" s="231"/>
      <c r="G35" s="229" t="s">
        <v>493</v>
      </c>
      <c r="H35" s="229"/>
      <c r="I35" s="229"/>
      <c r="J35" s="229"/>
      <c r="K35" s="227"/>
    </row>
    <row r="36" spans="2:11" ht="15" customHeight="1">
      <c r="B36" s="230"/>
      <c r="C36" s="232"/>
      <c r="D36" s="231"/>
      <c r="E36" s="234" t="s">
        <v>47</v>
      </c>
      <c r="F36" s="231"/>
      <c r="G36" s="229" t="s">
        <v>494</v>
      </c>
      <c r="H36" s="229"/>
      <c r="I36" s="229"/>
      <c r="J36" s="229"/>
      <c r="K36" s="227"/>
    </row>
    <row r="37" spans="2:11" ht="15" customHeight="1">
      <c r="B37" s="230"/>
      <c r="C37" s="232"/>
      <c r="D37" s="231"/>
      <c r="E37" s="234" t="s">
        <v>106</v>
      </c>
      <c r="F37" s="231"/>
      <c r="G37" s="229" t="s">
        <v>495</v>
      </c>
      <c r="H37" s="229"/>
      <c r="I37" s="229"/>
      <c r="J37" s="229"/>
      <c r="K37" s="227"/>
    </row>
    <row r="38" spans="2:11" ht="15" customHeight="1">
      <c r="B38" s="230"/>
      <c r="C38" s="232"/>
      <c r="D38" s="231"/>
      <c r="E38" s="234" t="s">
        <v>107</v>
      </c>
      <c r="F38" s="231"/>
      <c r="G38" s="229" t="s">
        <v>496</v>
      </c>
      <c r="H38" s="229"/>
      <c r="I38" s="229"/>
      <c r="J38" s="229"/>
      <c r="K38" s="227"/>
    </row>
    <row r="39" spans="2:11" ht="15" customHeight="1">
      <c r="B39" s="230"/>
      <c r="C39" s="232"/>
      <c r="D39" s="231"/>
      <c r="E39" s="234" t="s">
        <v>108</v>
      </c>
      <c r="F39" s="231"/>
      <c r="G39" s="229" t="s">
        <v>497</v>
      </c>
      <c r="H39" s="229"/>
      <c r="I39" s="229"/>
      <c r="J39" s="229"/>
      <c r="K39" s="227"/>
    </row>
    <row r="40" spans="2:11" ht="15" customHeight="1">
      <c r="B40" s="230"/>
      <c r="C40" s="232"/>
      <c r="D40" s="231"/>
      <c r="E40" s="234" t="s">
        <v>498</v>
      </c>
      <c r="F40" s="231"/>
      <c r="G40" s="229" t="s">
        <v>499</v>
      </c>
      <c r="H40" s="229"/>
      <c r="I40" s="229"/>
      <c r="J40" s="229"/>
      <c r="K40" s="227"/>
    </row>
    <row r="41" spans="2:11" ht="15" customHeight="1">
      <c r="B41" s="230"/>
      <c r="C41" s="232"/>
      <c r="D41" s="231"/>
      <c r="E41" s="234"/>
      <c r="F41" s="231"/>
      <c r="G41" s="229" t="s">
        <v>500</v>
      </c>
      <c r="H41" s="229"/>
      <c r="I41" s="229"/>
      <c r="J41" s="229"/>
      <c r="K41" s="227"/>
    </row>
    <row r="42" spans="2:11" ht="15" customHeight="1">
      <c r="B42" s="230"/>
      <c r="C42" s="232"/>
      <c r="D42" s="231"/>
      <c r="E42" s="234" t="s">
        <v>501</v>
      </c>
      <c r="F42" s="231"/>
      <c r="G42" s="229" t="s">
        <v>502</v>
      </c>
      <c r="H42" s="229"/>
      <c r="I42" s="229"/>
      <c r="J42" s="229"/>
      <c r="K42" s="227"/>
    </row>
    <row r="43" spans="2:11" ht="15" customHeight="1">
      <c r="B43" s="230"/>
      <c r="C43" s="232"/>
      <c r="D43" s="231"/>
      <c r="E43" s="234" t="s">
        <v>111</v>
      </c>
      <c r="F43" s="231"/>
      <c r="G43" s="229" t="s">
        <v>503</v>
      </c>
      <c r="H43" s="229"/>
      <c r="I43" s="229"/>
      <c r="J43" s="229"/>
      <c r="K43" s="227"/>
    </row>
    <row r="44" spans="2:11" ht="12.75" customHeight="1">
      <c r="B44" s="230"/>
      <c r="C44" s="232"/>
      <c r="D44" s="231"/>
      <c r="E44" s="231"/>
      <c r="F44" s="231"/>
      <c r="G44" s="231"/>
      <c r="H44" s="231"/>
      <c r="I44" s="231"/>
      <c r="J44" s="231"/>
      <c r="K44" s="227"/>
    </row>
    <row r="45" spans="2:11" ht="15" customHeight="1">
      <c r="B45" s="230"/>
      <c r="C45" s="232"/>
      <c r="D45" s="229" t="s">
        <v>504</v>
      </c>
      <c r="E45" s="229"/>
      <c r="F45" s="229"/>
      <c r="G45" s="229"/>
      <c r="H45" s="229"/>
      <c r="I45" s="229"/>
      <c r="J45" s="229"/>
      <c r="K45" s="227"/>
    </row>
    <row r="46" spans="2:11" ht="15" customHeight="1">
      <c r="B46" s="230"/>
      <c r="C46" s="232"/>
      <c r="D46" s="232"/>
      <c r="E46" s="229" t="s">
        <v>505</v>
      </c>
      <c r="F46" s="229"/>
      <c r="G46" s="229"/>
      <c r="H46" s="229"/>
      <c r="I46" s="229"/>
      <c r="J46" s="229"/>
      <c r="K46" s="227"/>
    </row>
    <row r="47" spans="2:11" ht="15" customHeight="1">
      <c r="B47" s="230"/>
      <c r="C47" s="232"/>
      <c r="D47" s="232"/>
      <c r="E47" s="229" t="s">
        <v>506</v>
      </c>
      <c r="F47" s="229"/>
      <c r="G47" s="229"/>
      <c r="H47" s="229"/>
      <c r="I47" s="229"/>
      <c r="J47" s="229"/>
      <c r="K47" s="227"/>
    </row>
    <row r="48" spans="2:11" ht="15" customHeight="1">
      <c r="B48" s="230"/>
      <c r="C48" s="232"/>
      <c r="D48" s="232"/>
      <c r="E48" s="229" t="s">
        <v>507</v>
      </c>
      <c r="F48" s="229"/>
      <c r="G48" s="229"/>
      <c r="H48" s="229"/>
      <c r="I48" s="229"/>
      <c r="J48" s="229"/>
      <c r="K48" s="227"/>
    </row>
    <row r="49" spans="2:11" ht="15" customHeight="1">
      <c r="B49" s="230"/>
      <c r="C49" s="232"/>
      <c r="D49" s="229" t="s">
        <v>508</v>
      </c>
      <c r="E49" s="229"/>
      <c r="F49" s="229"/>
      <c r="G49" s="229"/>
      <c r="H49" s="229"/>
      <c r="I49" s="229"/>
      <c r="J49" s="229"/>
      <c r="K49" s="227"/>
    </row>
    <row r="50" spans="2:11" ht="25.5" customHeight="1">
      <c r="B50" s="225"/>
      <c r="C50" s="226" t="s">
        <v>509</v>
      </c>
      <c r="D50" s="226"/>
      <c r="E50" s="226"/>
      <c r="F50" s="226"/>
      <c r="G50" s="226"/>
      <c r="H50" s="226"/>
      <c r="I50" s="226"/>
      <c r="J50" s="226"/>
      <c r="K50" s="227"/>
    </row>
    <row r="51" spans="2:11" ht="5.25" customHeight="1">
      <c r="B51" s="225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5"/>
      <c r="C52" s="229" t="s">
        <v>510</v>
      </c>
      <c r="D52" s="229"/>
      <c r="E52" s="229"/>
      <c r="F52" s="229"/>
      <c r="G52" s="229"/>
      <c r="H52" s="229"/>
      <c r="I52" s="229"/>
      <c r="J52" s="229"/>
      <c r="K52" s="227"/>
    </row>
    <row r="53" spans="2:11" ht="15" customHeight="1">
      <c r="B53" s="225"/>
      <c r="C53" s="229" t="s">
        <v>511</v>
      </c>
      <c r="D53" s="229"/>
      <c r="E53" s="229"/>
      <c r="F53" s="229"/>
      <c r="G53" s="229"/>
      <c r="H53" s="229"/>
      <c r="I53" s="229"/>
      <c r="J53" s="229"/>
      <c r="K53" s="227"/>
    </row>
    <row r="54" spans="2:11" ht="12.75" customHeight="1">
      <c r="B54" s="225"/>
      <c r="C54" s="231"/>
      <c r="D54" s="231"/>
      <c r="E54" s="231"/>
      <c r="F54" s="231"/>
      <c r="G54" s="231"/>
      <c r="H54" s="231"/>
      <c r="I54" s="231"/>
      <c r="J54" s="231"/>
      <c r="K54" s="227"/>
    </row>
    <row r="55" spans="2:11" ht="15" customHeight="1">
      <c r="B55" s="225"/>
      <c r="C55" s="229" t="s">
        <v>512</v>
      </c>
      <c r="D55" s="229"/>
      <c r="E55" s="229"/>
      <c r="F55" s="229"/>
      <c r="G55" s="229"/>
      <c r="H55" s="229"/>
      <c r="I55" s="229"/>
      <c r="J55" s="229"/>
      <c r="K55" s="227"/>
    </row>
    <row r="56" spans="2:11" ht="15" customHeight="1">
      <c r="B56" s="225"/>
      <c r="C56" s="232"/>
      <c r="D56" s="229" t="s">
        <v>513</v>
      </c>
      <c r="E56" s="229"/>
      <c r="F56" s="229"/>
      <c r="G56" s="229"/>
      <c r="H56" s="229"/>
      <c r="I56" s="229"/>
      <c r="J56" s="229"/>
      <c r="K56" s="227"/>
    </row>
    <row r="57" spans="2:11" ht="15" customHeight="1">
      <c r="B57" s="225"/>
      <c r="C57" s="232"/>
      <c r="D57" s="229" t="s">
        <v>514</v>
      </c>
      <c r="E57" s="229"/>
      <c r="F57" s="229"/>
      <c r="G57" s="229"/>
      <c r="H57" s="229"/>
      <c r="I57" s="229"/>
      <c r="J57" s="229"/>
      <c r="K57" s="227"/>
    </row>
    <row r="58" spans="2:11" ht="15" customHeight="1">
      <c r="B58" s="225"/>
      <c r="C58" s="232"/>
      <c r="D58" s="229" t="s">
        <v>515</v>
      </c>
      <c r="E58" s="229"/>
      <c r="F58" s="229"/>
      <c r="G58" s="229"/>
      <c r="H58" s="229"/>
      <c r="I58" s="229"/>
      <c r="J58" s="229"/>
      <c r="K58" s="227"/>
    </row>
    <row r="59" spans="2:11" ht="15" customHeight="1">
      <c r="B59" s="225"/>
      <c r="C59" s="232"/>
      <c r="D59" s="229" t="s">
        <v>516</v>
      </c>
      <c r="E59" s="229"/>
      <c r="F59" s="229"/>
      <c r="G59" s="229"/>
      <c r="H59" s="229"/>
      <c r="I59" s="229"/>
      <c r="J59" s="229"/>
      <c r="K59" s="227"/>
    </row>
    <row r="60" spans="2:11" ht="15" customHeight="1">
      <c r="B60" s="225"/>
      <c r="C60" s="232"/>
      <c r="D60" s="235" t="s">
        <v>517</v>
      </c>
      <c r="E60" s="235"/>
      <c r="F60" s="235"/>
      <c r="G60" s="235"/>
      <c r="H60" s="235"/>
      <c r="I60" s="235"/>
      <c r="J60" s="235"/>
      <c r="K60" s="227"/>
    </row>
    <row r="61" spans="2:11" ht="15" customHeight="1">
      <c r="B61" s="225"/>
      <c r="C61" s="232"/>
      <c r="D61" s="229" t="s">
        <v>518</v>
      </c>
      <c r="E61" s="229"/>
      <c r="F61" s="229"/>
      <c r="G61" s="229"/>
      <c r="H61" s="229"/>
      <c r="I61" s="229"/>
      <c r="J61" s="229"/>
      <c r="K61" s="227"/>
    </row>
    <row r="62" spans="2:11" ht="12.75" customHeight="1">
      <c r="B62" s="225"/>
      <c r="C62" s="232"/>
      <c r="D62" s="232"/>
      <c r="E62" s="236"/>
      <c r="F62" s="232"/>
      <c r="G62" s="232"/>
      <c r="H62" s="232"/>
      <c r="I62" s="232"/>
      <c r="J62" s="232"/>
      <c r="K62" s="227"/>
    </row>
    <row r="63" spans="2:11" ht="15" customHeight="1">
      <c r="B63" s="225"/>
      <c r="C63" s="232"/>
      <c r="D63" s="229" t="s">
        <v>519</v>
      </c>
      <c r="E63" s="229"/>
      <c r="F63" s="229"/>
      <c r="G63" s="229"/>
      <c r="H63" s="229"/>
      <c r="I63" s="229"/>
      <c r="J63" s="229"/>
      <c r="K63" s="227"/>
    </row>
    <row r="64" spans="2:11" ht="15" customHeight="1">
      <c r="B64" s="225"/>
      <c r="C64" s="232"/>
      <c r="D64" s="235" t="s">
        <v>520</v>
      </c>
      <c r="E64" s="235"/>
      <c r="F64" s="235"/>
      <c r="G64" s="235"/>
      <c r="H64" s="235"/>
      <c r="I64" s="235"/>
      <c r="J64" s="235"/>
      <c r="K64" s="227"/>
    </row>
    <row r="65" spans="2:11" ht="15" customHeight="1">
      <c r="B65" s="225"/>
      <c r="C65" s="232"/>
      <c r="D65" s="229" t="s">
        <v>521</v>
      </c>
      <c r="E65" s="229"/>
      <c r="F65" s="229"/>
      <c r="G65" s="229"/>
      <c r="H65" s="229"/>
      <c r="I65" s="229"/>
      <c r="J65" s="229"/>
      <c r="K65" s="227"/>
    </row>
    <row r="66" spans="2:11" ht="15" customHeight="1">
      <c r="B66" s="225"/>
      <c r="C66" s="232"/>
      <c r="D66" s="229" t="s">
        <v>522</v>
      </c>
      <c r="E66" s="229"/>
      <c r="F66" s="229"/>
      <c r="G66" s="229"/>
      <c r="H66" s="229"/>
      <c r="I66" s="229"/>
      <c r="J66" s="229"/>
      <c r="K66" s="227"/>
    </row>
    <row r="67" spans="2:11" ht="15" customHeight="1">
      <c r="B67" s="225"/>
      <c r="C67" s="232"/>
      <c r="D67" s="229" t="s">
        <v>523</v>
      </c>
      <c r="E67" s="229"/>
      <c r="F67" s="229"/>
      <c r="G67" s="229"/>
      <c r="H67" s="229"/>
      <c r="I67" s="229"/>
      <c r="J67" s="229"/>
      <c r="K67" s="227"/>
    </row>
    <row r="68" spans="2:11" ht="15" customHeight="1">
      <c r="B68" s="225"/>
      <c r="C68" s="232"/>
      <c r="D68" s="229" t="s">
        <v>524</v>
      </c>
      <c r="E68" s="229"/>
      <c r="F68" s="229"/>
      <c r="G68" s="229"/>
      <c r="H68" s="229"/>
      <c r="I68" s="229"/>
      <c r="J68" s="229"/>
      <c r="K68" s="227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>
      <c r="B73" s="245"/>
      <c r="C73" s="246" t="s">
        <v>460</v>
      </c>
      <c r="D73" s="246"/>
      <c r="E73" s="246"/>
      <c r="F73" s="246"/>
      <c r="G73" s="246"/>
      <c r="H73" s="246"/>
      <c r="I73" s="246"/>
      <c r="J73" s="246"/>
      <c r="K73" s="247"/>
    </row>
    <row r="74" spans="2:11" ht="17.25" customHeight="1">
      <c r="B74" s="245"/>
      <c r="C74" s="248" t="s">
        <v>525</v>
      </c>
      <c r="D74" s="248"/>
      <c r="E74" s="248"/>
      <c r="F74" s="248" t="s">
        <v>526</v>
      </c>
      <c r="G74" s="249"/>
      <c r="H74" s="248" t="s">
        <v>106</v>
      </c>
      <c r="I74" s="248" t="s">
        <v>51</v>
      </c>
      <c r="J74" s="248" t="s">
        <v>527</v>
      </c>
      <c r="K74" s="247"/>
    </row>
    <row r="75" spans="2:11" ht="17.25" customHeight="1">
      <c r="B75" s="245"/>
      <c r="C75" s="250" t="s">
        <v>528</v>
      </c>
      <c r="D75" s="250"/>
      <c r="E75" s="250"/>
      <c r="F75" s="251" t="s">
        <v>529</v>
      </c>
      <c r="G75" s="252"/>
      <c r="H75" s="250"/>
      <c r="I75" s="250"/>
      <c r="J75" s="250" t="s">
        <v>530</v>
      </c>
      <c r="K75" s="247"/>
    </row>
    <row r="76" spans="2:11" ht="5.25" customHeight="1">
      <c r="B76" s="245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5"/>
      <c r="C77" s="234" t="s">
        <v>531</v>
      </c>
      <c r="D77" s="234"/>
      <c r="E77" s="234"/>
      <c r="F77" s="255" t="s">
        <v>532</v>
      </c>
      <c r="G77" s="254"/>
      <c r="H77" s="234" t="s">
        <v>533</v>
      </c>
      <c r="I77" s="234" t="s">
        <v>534</v>
      </c>
      <c r="J77" s="234" t="s">
        <v>535</v>
      </c>
      <c r="K77" s="247"/>
    </row>
    <row r="78" spans="2:11" ht="15" customHeight="1">
      <c r="B78" s="256"/>
      <c r="C78" s="234" t="s">
        <v>536</v>
      </c>
      <c r="D78" s="234"/>
      <c r="E78" s="234"/>
      <c r="F78" s="255" t="s">
        <v>537</v>
      </c>
      <c r="G78" s="254"/>
      <c r="H78" s="234" t="s">
        <v>538</v>
      </c>
      <c r="I78" s="234" t="s">
        <v>534</v>
      </c>
      <c r="J78" s="234">
        <v>50</v>
      </c>
      <c r="K78" s="247"/>
    </row>
    <row r="79" spans="2:11" ht="15" customHeight="1">
      <c r="B79" s="256"/>
      <c r="C79" s="234" t="s">
        <v>539</v>
      </c>
      <c r="D79" s="234"/>
      <c r="E79" s="234"/>
      <c r="F79" s="255" t="s">
        <v>532</v>
      </c>
      <c r="G79" s="254"/>
      <c r="H79" s="234" t="s">
        <v>540</v>
      </c>
      <c r="I79" s="234" t="s">
        <v>541</v>
      </c>
      <c r="J79" s="234"/>
      <c r="K79" s="247"/>
    </row>
    <row r="80" spans="2:11" ht="15" customHeight="1">
      <c r="B80" s="256"/>
      <c r="C80" s="234" t="s">
        <v>542</v>
      </c>
      <c r="D80" s="234"/>
      <c r="E80" s="234"/>
      <c r="F80" s="255" t="s">
        <v>537</v>
      </c>
      <c r="G80" s="254"/>
      <c r="H80" s="234" t="s">
        <v>543</v>
      </c>
      <c r="I80" s="234" t="s">
        <v>534</v>
      </c>
      <c r="J80" s="234">
        <v>50</v>
      </c>
      <c r="K80" s="247"/>
    </row>
    <row r="81" spans="2:11" ht="15" customHeight="1">
      <c r="B81" s="256"/>
      <c r="C81" s="234" t="s">
        <v>544</v>
      </c>
      <c r="D81" s="234"/>
      <c r="E81" s="234"/>
      <c r="F81" s="255" t="s">
        <v>537</v>
      </c>
      <c r="G81" s="254"/>
      <c r="H81" s="234" t="s">
        <v>545</v>
      </c>
      <c r="I81" s="234" t="s">
        <v>534</v>
      </c>
      <c r="J81" s="234">
        <v>20</v>
      </c>
      <c r="K81" s="247"/>
    </row>
    <row r="82" spans="2:11" ht="15" customHeight="1">
      <c r="B82" s="256"/>
      <c r="C82" s="234" t="s">
        <v>546</v>
      </c>
      <c r="D82" s="234"/>
      <c r="E82" s="234"/>
      <c r="F82" s="255" t="s">
        <v>537</v>
      </c>
      <c r="G82" s="254"/>
      <c r="H82" s="234" t="s">
        <v>547</v>
      </c>
      <c r="I82" s="234" t="s">
        <v>534</v>
      </c>
      <c r="J82" s="234">
        <v>20</v>
      </c>
      <c r="K82" s="247"/>
    </row>
    <row r="83" spans="2:11" ht="15" customHeight="1">
      <c r="B83" s="256"/>
      <c r="C83" s="234" t="s">
        <v>548</v>
      </c>
      <c r="D83" s="234"/>
      <c r="E83" s="234"/>
      <c r="F83" s="255" t="s">
        <v>537</v>
      </c>
      <c r="G83" s="254"/>
      <c r="H83" s="234" t="s">
        <v>549</v>
      </c>
      <c r="I83" s="234" t="s">
        <v>534</v>
      </c>
      <c r="J83" s="234">
        <v>50</v>
      </c>
      <c r="K83" s="247"/>
    </row>
    <row r="84" spans="2:11" ht="15" customHeight="1">
      <c r="B84" s="256"/>
      <c r="C84" s="234" t="s">
        <v>550</v>
      </c>
      <c r="D84" s="234"/>
      <c r="E84" s="234"/>
      <c r="F84" s="255" t="s">
        <v>537</v>
      </c>
      <c r="G84" s="254"/>
      <c r="H84" s="234" t="s">
        <v>550</v>
      </c>
      <c r="I84" s="234" t="s">
        <v>534</v>
      </c>
      <c r="J84" s="234">
        <v>50</v>
      </c>
      <c r="K84" s="247"/>
    </row>
    <row r="85" spans="2:11" ht="15" customHeight="1">
      <c r="B85" s="256"/>
      <c r="C85" s="234" t="s">
        <v>112</v>
      </c>
      <c r="D85" s="234"/>
      <c r="E85" s="234"/>
      <c r="F85" s="255" t="s">
        <v>537</v>
      </c>
      <c r="G85" s="254"/>
      <c r="H85" s="234" t="s">
        <v>551</v>
      </c>
      <c r="I85" s="234" t="s">
        <v>534</v>
      </c>
      <c r="J85" s="234">
        <v>255</v>
      </c>
      <c r="K85" s="247"/>
    </row>
    <row r="86" spans="2:11" ht="15" customHeight="1">
      <c r="B86" s="256"/>
      <c r="C86" s="234" t="s">
        <v>552</v>
      </c>
      <c r="D86" s="234"/>
      <c r="E86" s="234"/>
      <c r="F86" s="255" t="s">
        <v>532</v>
      </c>
      <c r="G86" s="254"/>
      <c r="H86" s="234" t="s">
        <v>553</v>
      </c>
      <c r="I86" s="234" t="s">
        <v>554</v>
      </c>
      <c r="J86" s="234"/>
      <c r="K86" s="247"/>
    </row>
    <row r="87" spans="2:11" ht="15" customHeight="1">
      <c r="B87" s="256"/>
      <c r="C87" s="234" t="s">
        <v>555</v>
      </c>
      <c r="D87" s="234"/>
      <c r="E87" s="234"/>
      <c r="F87" s="255" t="s">
        <v>532</v>
      </c>
      <c r="G87" s="254"/>
      <c r="H87" s="234" t="s">
        <v>556</v>
      </c>
      <c r="I87" s="234" t="s">
        <v>557</v>
      </c>
      <c r="J87" s="234"/>
      <c r="K87" s="247"/>
    </row>
    <row r="88" spans="2:11" ht="15" customHeight="1">
      <c r="B88" s="256"/>
      <c r="C88" s="234" t="s">
        <v>558</v>
      </c>
      <c r="D88" s="234"/>
      <c r="E88" s="234"/>
      <c r="F88" s="255" t="s">
        <v>532</v>
      </c>
      <c r="G88" s="254"/>
      <c r="H88" s="234" t="s">
        <v>558</v>
      </c>
      <c r="I88" s="234" t="s">
        <v>557</v>
      </c>
      <c r="J88" s="234"/>
      <c r="K88" s="247"/>
    </row>
    <row r="89" spans="2:11" ht="15" customHeight="1">
      <c r="B89" s="256"/>
      <c r="C89" s="234" t="s">
        <v>34</v>
      </c>
      <c r="D89" s="234"/>
      <c r="E89" s="234"/>
      <c r="F89" s="255" t="s">
        <v>532</v>
      </c>
      <c r="G89" s="254"/>
      <c r="H89" s="234" t="s">
        <v>559</v>
      </c>
      <c r="I89" s="234" t="s">
        <v>557</v>
      </c>
      <c r="J89" s="234"/>
      <c r="K89" s="247"/>
    </row>
    <row r="90" spans="2:11" ht="15" customHeight="1">
      <c r="B90" s="256"/>
      <c r="C90" s="234" t="s">
        <v>42</v>
      </c>
      <c r="D90" s="234"/>
      <c r="E90" s="234"/>
      <c r="F90" s="255" t="s">
        <v>532</v>
      </c>
      <c r="G90" s="254"/>
      <c r="H90" s="234" t="s">
        <v>560</v>
      </c>
      <c r="I90" s="234" t="s">
        <v>557</v>
      </c>
      <c r="J90" s="234"/>
      <c r="K90" s="247"/>
    </row>
    <row r="91" spans="2:11" ht="15" customHeight="1">
      <c r="B91" s="257"/>
      <c r="C91" s="258"/>
      <c r="D91" s="258"/>
      <c r="E91" s="258"/>
      <c r="F91" s="258"/>
      <c r="G91" s="258"/>
      <c r="H91" s="258"/>
      <c r="I91" s="258"/>
      <c r="J91" s="258"/>
      <c r="K91" s="259"/>
    </row>
    <row r="92" spans="2:11" ht="18.75" customHeight="1">
      <c r="B92" s="260"/>
      <c r="C92" s="261"/>
      <c r="D92" s="261"/>
      <c r="E92" s="261"/>
      <c r="F92" s="261"/>
      <c r="G92" s="261"/>
      <c r="H92" s="261"/>
      <c r="I92" s="261"/>
      <c r="J92" s="261"/>
      <c r="K92" s="260"/>
    </row>
    <row r="93" spans="2:11" ht="18.75" customHeight="1"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2:11" ht="7.5" customHeight="1">
      <c r="B94" s="242"/>
      <c r="C94" s="243"/>
      <c r="D94" s="243"/>
      <c r="E94" s="243"/>
      <c r="F94" s="243"/>
      <c r="G94" s="243"/>
      <c r="H94" s="243"/>
      <c r="I94" s="243"/>
      <c r="J94" s="243"/>
      <c r="K94" s="244"/>
    </row>
    <row r="95" spans="2:11" ht="45" customHeight="1">
      <c r="B95" s="245"/>
      <c r="C95" s="246" t="s">
        <v>561</v>
      </c>
      <c r="D95" s="246"/>
      <c r="E95" s="246"/>
      <c r="F95" s="246"/>
      <c r="G95" s="246"/>
      <c r="H95" s="246"/>
      <c r="I95" s="246"/>
      <c r="J95" s="246"/>
      <c r="K95" s="247"/>
    </row>
    <row r="96" spans="2:11" ht="17.25" customHeight="1">
      <c r="B96" s="245"/>
      <c r="C96" s="248" t="s">
        <v>525</v>
      </c>
      <c r="D96" s="248"/>
      <c r="E96" s="248"/>
      <c r="F96" s="248" t="s">
        <v>526</v>
      </c>
      <c r="G96" s="249"/>
      <c r="H96" s="248" t="s">
        <v>106</v>
      </c>
      <c r="I96" s="248" t="s">
        <v>51</v>
      </c>
      <c r="J96" s="248" t="s">
        <v>527</v>
      </c>
      <c r="K96" s="247"/>
    </row>
    <row r="97" spans="2:11" ht="17.25" customHeight="1">
      <c r="B97" s="245"/>
      <c r="C97" s="250" t="s">
        <v>528</v>
      </c>
      <c r="D97" s="250"/>
      <c r="E97" s="250"/>
      <c r="F97" s="251" t="s">
        <v>529</v>
      </c>
      <c r="G97" s="252"/>
      <c r="H97" s="250"/>
      <c r="I97" s="250"/>
      <c r="J97" s="250" t="s">
        <v>530</v>
      </c>
      <c r="K97" s="247"/>
    </row>
    <row r="98" spans="2:11" ht="5.25" customHeight="1">
      <c r="B98" s="245"/>
      <c r="C98" s="248"/>
      <c r="D98" s="248"/>
      <c r="E98" s="248"/>
      <c r="F98" s="248"/>
      <c r="G98" s="262"/>
      <c r="H98" s="248"/>
      <c r="I98" s="248"/>
      <c r="J98" s="248"/>
      <c r="K98" s="247"/>
    </row>
    <row r="99" spans="2:11" ht="15" customHeight="1">
      <c r="B99" s="245"/>
      <c r="C99" s="234" t="s">
        <v>531</v>
      </c>
      <c r="D99" s="234"/>
      <c r="E99" s="234"/>
      <c r="F99" s="255" t="s">
        <v>532</v>
      </c>
      <c r="G99" s="234"/>
      <c r="H99" s="234" t="s">
        <v>562</v>
      </c>
      <c r="I99" s="234" t="s">
        <v>534</v>
      </c>
      <c r="J99" s="234" t="s">
        <v>535</v>
      </c>
      <c r="K99" s="247"/>
    </row>
    <row r="100" spans="2:11" ht="15" customHeight="1">
      <c r="B100" s="256"/>
      <c r="C100" s="234" t="s">
        <v>536</v>
      </c>
      <c r="D100" s="234"/>
      <c r="E100" s="234"/>
      <c r="F100" s="255" t="s">
        <v>537</v>
      </c>
      <c r="G100" s="234"/>
      <c r="H100" s="234" t="s">
        <v>562</v>
      </c>
      <c r="I100" s="234" t="s">
        <v>534</v>
      </c>
      <c r="J100" s="234">
        <v>50</v>
      </c>
      <c r="K100" s="247"/>
    </row>
    <row r="101" spans="2:11" ht="15" customHeight="1">
      <c r="B101" s="256"/>
      <c r="C101" s="234" t="s">
        <v>539</v>
      </c>
      <c r="D101" s="234"/>
      <c r="E101" s="234"/>
      <c r="F101" s="255" t="s">
        <v>532</v>
      </c>
      <c r="G101" s="234"/>
      <c r="H101" s="234" t="s">
        <v>562</v>
      </c>
      <c r="I101" s="234" t="s">
        <v>541</v>
      </c>
      <c r="J101" s="234"/>
      <c r="K101" s="247"/>
    </row>
    <row r="102" spans="2:11" ht="15" customHeight="1">
      <c r="B102" s="256"/>
      <c r="C102" s="234" t="s">
        <v>542</v>
      </c>
      <c r="D102" s="234"/>
      <c r="E102" s="234"/>
      <c r="F102" s="255" t="s">
        <v>537</v>
      </c>
      <c r="G102" s="234"/>
      <c r="H102" s="234" t="s">
        <v>562</v>
      </c>
      <c r="I102" s="234" t="s">
        <v>534</v>
      </c>
      <c r="J102" s="234">
        <v>50</v>
      </c>
      <c r="K102" s="247"/>
    </row>
    <row r="103" spans="2:11" ht="15" customHeight="1">
      <c r="B103" s="256"/>
      <c r="C103" s="234" t="s">
        <v>550</v>
      </c>
      <c r="D103" s="234"/>
      <c r="E103" s="234"/>
      <c r="F103" s="255" t="s">
        <v>537</v>
      </c>
      <c r="G103" s="234"/>
      <c r="H103" s="234" t="s">
        <v>562</v>
      </c>
      <c r="I103" s="234" t="s">
        <v>534</v>
      </c>
      <c r="J103" s="234">
        <v>50</v>
      </c>
      <c r="K103" s="247"/>
    </row>
    <row r="104" spans="2:11" ht="15" customHeight="1">
      <c r="B104" s="256"/>
      <c r="C104" s="234" t="s">
        <v>548</v>
      </c>
      <c r="D104" s="234"/>
      <c r="E104" s="234"/>
      <c r="F104" s="255" t="s">
        <v>537</v>
      </c>
      <c r="G104" s="234"/>
      <c r="H104" s="234" t="s">
        <v>562</v>
      </c>
      <c r="I104" s="234" t="s">
        <v>534</v>
      </c>
      <c r="J104" s="234">
        <v>50</v>
      </c>
      <c r="K104" s="247"/>
    </row>
    <row r="105" spans="2:11" ht="15" customHeight="1">
      <c r="B105" s="256"/>
      <c r="C105" s="234" t="s">
        <v>47</v>
      </c>
      <c r="D105" s="234"/>
      <c r="E105" s="234"/>
      <c r="F105" s="255" t="s">
        <v>532</v>
      </c>
      <c r="G105" s="234"/>
      <c r="H105" s="234" t="s">
        <v>563</v>
      </c>
      <c r="I105" s="234" t="s">
        <v>534</v>
      </c>
      <c r="J105" s="234">
        <v>20</v>
      </c>
      <c r="K105" s="247"/>
    </row>
    <row r="106" spans="2:11" ht="15" customHeight="1">
      <c r="B106" s="256"/>
      <c r="C106" s="234" t="s">
        <v>564</v>
      </c>
      <c r="D106" s="234"/>
      <c r="E106" s="234"/>
      <c r="F106" s="255" t="s">
        <v>532</v>
      </c>
      <c r="G106" s="234"/>
      <c r="H106" s="234" t="s">
        <v>565</v>
      </c>
      <c r="I106" s="234" t="s">
        <v>534</v>
      </c>
      <c r="J106" s="234">
        <v>120</v>
      </c>
      <c r="K106" s="247"/>
    </row>
    <row r="107" spans="2:11" ht="15" customHeight="1">
      <c r="B107" s="256"/>
      <c r="C107" s="234" t="s">
        <v>34</v>
      </c>
      <c r="D107" s="234"/>
      <c r="E107" s="234"/>
      <c r="F107" s="255" t="s">
        <v>532</v>
      </c>
      <c r="G107" s="234"/>
      <c r="H107" s="234" t="s">
        <v>566</v>
      </c>
      <c r="I107" s="234" t="s">
        <v>557</v>
      </c>
      <c r="J107" s="234"/>
      <c r="K107" s="247"/>
    </row>
    <row r="108" spans="2:11" ht="15" customHeight="1">
      <c r="B108" s="256"/>
      <c r="C108" s="234" t="s">
        <v>42</v>
      </c>
      <c r="D108" s="234"/>
      <c r="E108" s="234"/>
      <c r="F108" s="255" t="s">
        <v>532</v>
      </c>
      <c r="G108" s="234"/>
      <c r="H108" s="234" t="s">
        <v>567</v>
      </c>
      <c r="I108" s="234" t="s">
        <v>557</v>
      </c>
      <c r="J108" s="234"/>
      <c r="K108" s="247"/>
    </row>
    <row r="109" spans="2:11" ht="15" customHeight="1">
      <c r="B109" s="256"/>
      <c r="C109" s="234" t="s">
        <v>51</v>
      </c>
      <c r="D109" s="234"/>
      <c r="E109" s="234"/>
      <c r="F109" s="255" t="s">
        <v>532</v>
      </c>
      <c r="G109" s="234"/>
      <c r="H109" s="234" t="s">
        <v>568</v>
      </c>
      <c r="I109" s="234" t="s">
        <v>569</v>
      </c>
      <c r="J109" s="234"/>
      <c r="K109" s="247"/>
    </row>
    <row r="110" spans="2:11" ht="15" customHeight="1">
      <c r="B110" s="257"/>
      <c r="C110" s="263"/>
      <c r="D110" s="263"/>
      <c r="E110" s="263"/>
      <c r="F110" s="263"/>
      <c r="G110" s="263"/>
      <c r="H110" s="263"/>
      <c r="I110" s="263"/>
      <c r="J110" s="263"/>
      <c r="K110" s="259"/>
    </row>
    <row r="111" spans="2:11" ht="18.75" customHeight="1">
      <c r="B111" s="264"/>
      <c r="C111" s="231"/>
      <c r="D111" s="231"/>
      <c r="E111" s="231"/>
      <c r="F111" s="265"/>
      <c r="G111" s="231"/>
      <c r="H111" s="231"/>
      <c r="I111" s="231"/>
      <c r="J111" s="231"/>
      <c r="K111" s="264"/>
    </row>
    <row r="112" spans="2:11" ht="18.75" customHeight="1"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</row>
    <row r="113" spans="2:11" ht="7.5" customHeight="1">
      <c r="B113" s="266"/>
      <c r="C113" s="267"/>
      <c r="D113" s="267"/>
      <c r="E113" s="267"/>
      <c r="F113" s="267"/>
      <c r="G113" s="267"/>
      <c r="H113" s="267"/>
      <c r="I113" s="267"/>
      <c r="J113" s="267"/>
      <c r="K113" s="268"/>
    </row>
    <row r="114" spans="2:11" ht="45" customHeight="1">
      <c r="B114" s="269"/>
      <c r="C114" s="222" t="s">
        <v>570</v>
      </c>
      <c r="D114" s="222"/>
      <c r="E114" s="222"/>
      <c r="F114" s="222"/>
      <c r="G114" s="222"/>
      <c r="H114" s="222"/>
      <c r="I114" s="222"/>
      <c r="J114" s="222"/>
      <c r="K114" s="270"/>
    </row>
    <row r="115" spans="2:11" ht="17.25" customHeight="1">
      <c r="B115" s="271"/>
      <c r="C115" s="248" t="s">
        <v>525</v>
      </c>
      <c r="D115" s="248"/>
      <c r="E115" s="248"/>
      <c r="F115" s="248" t="s">
        <v>526</v>
      </c>
      <c r="G115" s="249"/>
      <c r="H115" s="248" t="s">
        <v>106</v>
      </c>
      <c r="I115" s="248" t="s">
        <v>51</v>
      </c>
      <c r="J115" s="248" t="s">
        <v>527</v>
      </c>
      <c r="K115" s="272"/>
    </row>
    <row r="116" spans="2:11" ht="17.25" customHeight="1">
      <c r="B116" s="271"/>
      <c r="C116" s="250" t="s">
        <v>528</v>
      </c>
      <c r="D116" s="250"/>
      <c r="E116" s="250"/>
      <c r="F116" s="251" t="s">
        <v>529</v>
      </c>
      <c r="G116" s="252"/>
      <c r="H116" s="250"/>
      <c r="I116" s="250"/>
      <c r="J116" s="250" t="s">
        <v>530</v>
      </c>
      <c r="K116" s="272"/>
    </row>
    <row r="117" spans="2:11" ht="5.25" customHeight="1">
      <c r="B117" s="273"/>
      <c r="C117" s="253"/>
      <c r="D117" s="253"/>
      <c r="E117" s="253"/>
      <c r="F117" s="253"/>
      <c r="G117" s="234"/>
      <c r="H117" s="253"/>
      <c r="I117" s="253"/>
      <c r="J117" s="253"/>
      <c r="K117" s="274"/>
    </row>
    <row r="118" spans="2:11" ht="15" customHeight="1">
      <c r="B118" s="273"/>
      <c r="C118" s="234" t="s">
        <v>531</v>
      </c>
      <c r="D118" s="253"/>
      <c r="E118" s="253"/>
      <c r="F118" s="255" t="s">
        <v>532</v>
      </c>
      <c r="G118" s="234"/>
      <c r="H118" s="234" t="s">
        <v>562</v>
      </c>
      <c r="I118" s="234" t="s">
        <v>534</v>
      </c>
      <c r="J118" s="234" t="s">
        <v>535</v>
      </c>
      <c r="K118" s="275"/>
    </row>
    <row r="119" spans="2:11" ht="15" customHeight="1">
      <c r="B119" s="273"/>
      <c r="C119" s="234" t="s">
        <v>571</v>
      </c>
      <c r="D119" s="234"/>
      <c r="E119" s="234"/>
      <c r="F119" s="255" t="s">
        <v>532</v>
      </c>
      <c r="G119" s="234"/>
      <c r="H119" s="234" t="s">
        <v>572</v>
      </c>
      <c r="I119" s="234" t="s">
        <v>534</v>
      </c>
      <c r="J119" s="234" t="s">
        <v>535</v>
      </c>
      <c r="K119" s="275"/>
    </row>
    <row r="120" spans="2:11" ht="15" customHeight="1">
      <c r="B120" s="273"/>
      <c r="C120" s="234" t="s">
        <v>480</v>
      </c>
      <c r="D120" s="234"/>
      <c r="E120" s="234"/>
      <c r="F120" s="255" t="s">
        <v>532</v>
      </c>
      <c r="G120" s="234"/>
      <c r="H120" s="234" t="s">
        <v>573</v>
      </c>
      <c r="I120" s="234" t="s">
        <v>534</v>
      </c>
      <c r="J120" s="234" t="s">
        <v>535</v>
      </c>
      <c r="K120" s="275"/>
    </row>
    <row r="121" spans="2:11" ht="15" customHeight="1">
      <c r="B121" s="273"/>
      <c r="C121" s="234" t="s">
        <v>574</v>
      </c>
      <c r="D121" s="234"/>
      <c r="E121" s="234"/>
      <c r="F121" s="255" t="s">
        <v>537</v>
      </c>
      <c r="G121" s="234"/>
      <c r="H121" s="234" t="s">
        <v>575</v>
      </c>
      <c r="I121" s="234" t="s">
        <v>534</v>
      </c>
      <c r="J121" s="234">
        <v>15</v>
      </c>
      <c r="K121" s="275"/>
    </row>
    <row r="122" spans="2:11" ht="15" customHeight="1">
      <c r="B122" s="273"/>
      <c r="C122" s="234" t="s">
        <v>536</v>
      </c>
      <c r="D122" s="234"/>
      <c r="E122" s="234"/>
      <c r="F122" s="255" t="s">
        <v>537</v>
      </c>
      <c r="G122" s="234"/>
      <c r="H122" s="234" t="s">
        <v>562</v>
      </c>
      <c r="I122" s="234" t="s">
        <v>534</v>
      </c>
      <c r="J122" s="234">
        <v>50</v>
      </c>
      <c r="K122" s="275"/>
    </row>
    <row r="123" spans="2:11" ht="15" customHeight="1">
      <c r="B123" s="273"/>
      <c r="C123" s="234" t="s">
        <v>542</v>
      </c>
      <c r="D123" s="234"/>
      <c r="E123" s="234"/>
      <c r="F123" s="255" t="s">
        <v>537</v>
      </c>
      <c r="G123" s="234"/>
      <c r="H123" s="234" t="s">
        <v>562</v>
      </c>
      <c r="I123" s="234" t="s">
        <v>534</v>
      </c>
      <c r="J123" s="234">
        <v>50</v>
      </c>
      <c r="K123" s="275"/>
    </row>
    <row r="124" spans="2:11" ht="15" customHeight="1">
      <c r="B124" s="273"/>
      <c r="C124" s="234" t="s">
        <v>548</v>
      </c>
      <c r="D124" s="234"/>
      <c r="E124" s="234"/>
      <c r="F124" s="255" t="s">
        <v>537</v>
      </c>
      <c r="G124" s="234"/>
      <c r="H124" s="234" t="s">
        <v>562</v>
      </c>
      <c r="I124" s="234" t="s">
        <v>534</v>
      </c>
      <c r="J124" s="234">
        <v>50</v>
      </c>
      <c r="K124" s="275"/>
    </row>
    <row r="125" spans="2:11" ht="15" customHeight="1">
      <c r="B125" s="273"/>
      <c r="C125" s="234" t="s">
        <v>550</v>
      </c>
      <c r="D125" s="234"/>
      <c r="E125" s="234"/>
      <c r="F125" s="255" t="s">
        <v>537</v>
      </c>
      <c r="G125" s="234"/>
      <c r="H125" s="234" t="s">
        <v>562</v>
      </c>
      <c r="I125" s="234" t="s">
        <v>534</v>
      </c>
      <c r="J125" s="234">
        <v>50</v>
      </c>
      <c r="K125" s="275"/>
    </row>
    <row r="126" spans="2:11" ht="15" customHeight="1">
      <c r="B126" s="273"/>
      <c r="C126" s="234" t="s">
        <v>112</v>
      </c>
      <c r="D126" s="234"/>
      <c r="E126" s="234"/>
      <c r="F126" s="255" t="s">
        <v>537</v>
      </c>
      <c r="G126" s="234"/>
      <c r="H126" s="234" t="s">
        <v>576</v>
      </c>
      <c r="I126" s="234" t="s">
        <v>534</v>
      </c>
      <c r="J126" s="234">
        <v>255</v>
      </c>
      <c r="K126" s="275"/>
    </row>
    <row r="127" spans="2:11" ht="15" customHeight="1">
      <c r="B127" s="273"/>
      <c r="C127" s="234" t="s">
        <v>552</v>
      </c>
      <c r="D127" s="234"/>
      <c r="E127" s="234"/>
      <c r="F127" s="255" t="s">
        <v>532</v>
      </c>
      <c r="G127" s="234"/>
      <c r="H127" s="234" t="s">
        <v>577</v>
      </c>
      <c r="I127" s="234" t="s">
        <v>554</v>
      </c>
      <c r="J127" s="234"/>
      <c r="K127" s="275"/>
    </row>
    <row r="128" spans="2:11" ht="15" customHeight="1">
      <c r="B128" s="273"/>
      <c r="C128" s="234" t="s">
        <v>555</v>
      </c>
      <c r="D128" s="234"/>
      <c r="E128" s="234"/>
      <c r="F128" s="255" t="s">
        <v>532</v>
      </c>
      <c r="G128" s="234"/>
      <c r="H128" s="234" t="s">
        <v>578</v>
      </c>
      <c r="I128" s="234" t="s">
        <v>557</v>
      </c>
      <c r="J128" s="234"/>
      <c r="K128" s="275"/>
    </row>
    <row r="129" spans="2:11" ht="15" customHeight="1">
      <c r="B129" s="273"/>
      <c r="C129" s="234" t="s">
        <v>558</v>
      </c>
      <c r="D129" s="234"/>
      <c r="E129" s="234"/>
      <c r="F129" s="255" t="s">
        <v>532</v>
      </c>
      <c r="G129" s="234"/>
      <c r="H129" s="234" t="s">
        <v>558</v>
      </c>
      <c r="I129" s="234" t="s">
        <v>557</v>
      </c>
      <c r="J129" s="234"/>
      <c r="K129" s="275"/>
    </row>
    <row r="130" spans="2:11" ht="15" customHeight="1">
      <c r="B130" s="273"/>
      <c r="C130" s="234" t="s">
        <v>34</v>
      </c>
      <c r="D130" s="234"/>
      <c r="E130" s="234"/>
      <c r="F130" s="255" t="s">
        <v>532</v>
      </c>
      <c r="G130" s="234"/>
      <c r="H130" s="234" t="s">
        <v>579</v>
      </c>
      <c r="I130" s="234" t="s">
        <v>557</v>
      </c>
      <c r="J130" s="234"/>
      <c r="K130" s="275"/>
    </row>
    <row r="131" spans="2:11" ht="15" customHeight="1">
      <c r="B131" s="273"/>
      <c r="C131" s="234" t="s">
        <v>580</v>
      </c>
      <c r="D131" s="234"/>
      <c r="E131" s="234"/>
      <c r="F131" s="255" t="s">
        <v>532</v>
      </c>
      <c r="G131" s="234"/>
      <c r="H131" s="234" t="s">
        <v>581</v>
      </c>
      <c r="I131" s="234" t="s">
        <v>557</v>
      </c>
      <c r="J131" s="234"/>
      <c r="K131" s="275"/>
    </row>
    <row r="132" spans="2:11" ht="15" customHeight="1">
      <c r="B132" s="276"/>
      <c r="C132" s="277"/>
      <c r="D132" s="277"/>
      <c r="E132" s="277"/>
      <c r="F132" s="277"/>
      <c r="G132" s="277"/>
      <c r="H132" s="277"/>
      <c r="I132" s="277"/>
      <c r="J132" s="277"/>
      <c r="K132" s="278"/>
    </row>
    <row r="133" spans="2:11" ht="18.75" customHeight="1">
      <c r="B133" s="231"/>
      <c r="C133" s="231"/>
      <c r="D133" s="231"/>
      <c r="E133" s="231"/>
      <c r="F133" s="265"/>
      <c r="G133" s="231"/>
      <c r="H133" s="231"/>
      <c r="I133" s="231"/>
      <c r="J133" s="231"/>
      <c r="K133" s="231"/>
    </row>
    <row r="134" spans="2:11" ht="18.75" customHeight="1"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</row>
    <row r="135" spans="2:11" ht="7.5" customHeight="1">
      <c r="B135" s="242"/>
      <c r="C135" s="243"/>
      <c r="D135" s="243"/>
      <c r="E135" s="243"/>
      <c r="F135" s="243"/>
      <c r="G135" s="243"/>
      <c r="H135" s="243"/>
      <c r="I135" s="243"/>
      <c r="J135" s="243"/>
      <c r="K135" s="244"/>
    </row>
    <row r="136" spans="2:11" ht="45" customHeight="1">
      <c r="B136" s="245"/>
      <c r="C136" s="246" t="s">
        <v>582</v>
      </c>
      <c r="D136" s="246"/>
      <c r="E136" s="246"/>
      <c r="F136" s="246"/>
      <c r="G136" s="246"/>
      <c r="H136" s="246"/>
      <c r="I136" s="246"/>
      <c r="J136" s="246"/>
      <c r="K136" s="247"/>
    </row>
    <row r="137" spans="2:11" ht="17.25" customHeight="1">
      <c r="B137" s="245"/>
      <c r="C137" s="248" t="s">
        <v>525</v>
      </c>
      <c r="D137" s="248"/>
      <c r="E137" s="248"/>
      <c r="F137" s="248" t="s">
        <v>526</v>
      </c>
      <c r="G137" s="249"/>
      <c r="H137" s="248" t="s">
        <v>106</v>
      </c>
      <c r="I137" s="248" t="s">
        <v>51</v>
      </c>
      <c r="J137" s="248" t="s">
        <v>527</v>
      </c>
      <c r="K137" s="247"/>
    </row>
    <row r="138" spans="2:11" ht="17.25" customHeight="1">
      <c r="B138" s="245"/>
      <c r="C138" s="250" t="s">
        <v>528</v>
      </c>
      <c r="D138" s="250"/>
      <c r="E138" s="250"/>
      <c r="F138" s="251" t="s">
        <v>529</v>
      </c>
      <c r="G138" s="252"/>
      <c r="H138" s="250"/>
      <c r="I138" s="250"/>
      <c r="J138" s="250" t="s">
        <v>530</v>
      </c>
      <c r="K138" s="247"/>
    </row>
    <row r="139" spans="2:11" ht="5.25" customHeight="1">
      <c r="B139" s="256"/>
      <c r="C139" s="253"/>
      <c r="D139" s="253"/>
      <c r="E139" s="253"/>
      <c r="F139" s="253"/>
      <c r="G139" s="254"/>
      <c r="H139" s="253"/>
      <c r="I139" s="253"/>
      <c r="J139" s="253"/>
      <c r="K139" s="275"/>
    </row>
    <row r="140" spans="2:11" ht="15" customHeight="1">
      <c r="B140" s="256"/>
      <c r="C140" s="279" t="s">
        <v>531</v>
      </c>
      <c r="D140" s="234"/>
      <c r="E140" s="234"/>
      <c r="F140" s="280" t="s">
        <v>532</v>
      </c>
      <c r="G140" s="234"/>
      <c r="H140" s="279" t="s">
        <v>562</v>
      </c>
      <c r="I140" s="279" t="s">
        <v>534</v>
      </c>
      <c r="J140" s="279" t="s">
        <v>535</v>
      </c>
      <c r="K140" s="275"/>
    </row>
    <row r="141" spans="2:11" ht="15" customHeight="1">
      <c r="B141" s="256"/>
      <c r="C141" s="279" t="s">
        <v>571</v>
      </c>
      <c r="D141" s="234"/>
      <c r="E141" s="234"/>
      <c r="F141" s="280" t="s">
        <v>532</v>
      </c>
      <c r="G141" s="234"/>
      <c r="H141" s="279" t="s">
        <v>583</v>
      </c>
      <c r="I141" s="279" t="s">
        <v>534</v>
      </c>
      <c r="J141" s="279" t="s">
        <v>535</v>
      </c>
      <c r="K141" s="275"/>
    </row>
    <row r="142" spans="2:11" ht="15" customHeight="1">
      <c r="B142" s="256"/>
      <c r="C142" s="279" t="s">
        <v>480</v>
      </c>
      <c r="D142" s="234"/>
      <c r="E142" s="234"/>
      <c r="F142" s="280" t="s">
        <v>532</v>
      </c>
      <c r="G142" s="234"/>
      <c r="H142" s="279" t="s">
        <v>584</v>
      </c>
      <c r="I142" s="279" t="s">
        <v>534</v>
      </c>
      <c r="J142" s="279" t="s">
        <v>535</v>
      </c>
      <c r="K142" s="275"/>
    </row>
    <row r="143" spans="2:11" ht="15" customHeight="1">
      <c r="B143" s="256"/>
      <c r="C143" s="279" t="s">
        <v>536</v>
      </c>
      <c r="D143" s="234"/>
      <c r="E143" s="234"/>
      <c r="F143" s="280" t="s">
        <v>537</v>
      </c>
      <c r="G143" s="234"/>
      <c r="H143" s="279" t="s">
        <v>562</v>
      </c>
      <c r="I143" s="279" t="s">
        <v>534</v>
      </c>
      <c r="J143" s="279">
        <v>50</v>
      </c>
      <c r="K143" s="275"/>
    </row>
    <row r="144" spans="2:11" ht="15" customHeight="1">
      <c r="B144" s="256"/>
      <c r="C144" s="279" t="s">
        <v>539</v>
      </c>
      <c r="D144" s="234"/>
      <c r="E144" s="234"/>
      <c r="F144" s="280" t="s">
        <v>532</v>
      </c>
      <c r="G144" s="234"/>
      <c r="H144" s="279" t="s">
        <v>562</v>
      </c>
      <c r="I144" s="279" t="s">
        <v>541</v>
      </c>
      <c r="J144" s="279"/>
      <c r="K144" s="275"/>
    </row>
    <row r="145" spans="2:11" ht="15" customHeight="1">
      <c r="B145" s="256"/>
      <c r="C145" s="279" t="s">
        <v>542</v>
      </c>
      <c r="D145" s="234"/>
      <c r="E145" s="234"/>
      <c r="F145" s="280" t="s">
        <v>537</v>
      </c>
      <c r="G145" s="234"/>
      <c r="H145" s="279" t="s">
        <v>562</v>
      </c>
      <c r="I145" s="279" t="s">
        <v>534</v>
      </c>
      <c r="J145" s="279">
        <v>50</v>
      </c>
      <c r="K145" s="275"/>
    </row>
    <row r="146" spans="2:11" ht="15" customHeight="1">
      <c r="B146" s="256"/>
      <c r="C146" s="279" t="s">
        <v>550</v>
      </c>
      <c r="D146" s="234"/>
      <c r="E146" s="234"/>
      <c r="F146" s="280" t="s">
        <v>537</v>
      </c>
      <c r="G146" s="234"/>
      <c r="H146" s="279" t="s">
        <v>562</v>
      </c>
      <c r="I146" s="279" t="s">
        <v>534</v>
      </c>
      <c r="J146" s="279">
        <v>50</v>
      </c>
      <c r="K146" s="275"/>
    </row>
    <row r="147" spans="2:11" ht="15" customHeight="1">
      <c r="B147" s="256"/>
      <c r="C147" s="279" t="s">
        <v>548</v>
      </c>
      <c r="D147" s="234"/>
      <c r="E147" s="234"/>
      <c r="F147" s="280" t="s">
        <v>537</v>
      </c>
      <c r="G147" s="234"/>
      <c r="H147" s="279" t="s">
        <v>562</v>
      </c>
      <c r="I147" s="279" t="s">
        <v>534</v>
      </c>
      <c r="J147" s="279">
        <v>50</v>
      </c>
      <c r="K147" s="275"/>
    </row>
    <row r="148" spans="2:11" ht="15" customHeight="1">
      <c r="B148" s="256"/>
      <c r="C148" s="279" t="s">
        <v>88</v>
      </c>
      <c r="D148" s="234"/>
      <c r="E148" s="234"/>
      <c r="F148" s="280" t="s">
        <v>532</v>
      </c>
      <c r="G148" s="234"/>
      <c r="H148" s="279" t="s">
        <v>585</v>
      </c>
      <c r="I148" s="279" t="s">
        <v>534</v>
      </c>
      <c r="J148" s="279" t="s">
        <v>586</v>
      </c>
      <c r="K148" s="275"/>
    </row>
    <row r="149" spans="2:11" ht="15" customHeight="1">
      <c r="B149" s="256"/>
      <c r="C149" s="279" t="s">
        <v>587</v>
      </c>
      <c r="D149" s="234"/>
      <c r="E149" s="234"/>
      <c r="F149" s="280" t="s">
        <v>532</v>
      </c>
      <c r="G149" s="234"/>
      <c r="H149" s="279" t="s">
        <v>588</v>
      </c>
      <c r="I149" s="279" t="s">
        <v>557</v>
      </c>
      <c r="J149" s="279"/>
      <c r="K149" s="275"/>
    </row>
    <row r="150" spans="2:11" ht="15" customHeight="1">
      <c r="B150" s="281"/>
      <c r="C150" s="263"/>
      <c r="D150" s="263"/>
      <c r="E150" s="263"/>
      <c r="F150" s="263"/>
      <c r="G150" s="263"/>
      <c r="H150" s="263"/>
      <c r="I150" s="263"/>
      <c r="J150" s="263"/>
      <c r="K150" s="282"/>
    </row>
    <row r="151" spans="2:11" ht="18.75" customHeight="1">
      <c r="B151" s="231"/>
      <c r="C151" s="234"/>
      <c r="D151" s="234"/>
      <c r="E151" s="234"/>
      <c r="F151" s="255"/>
      <c r="G151" s="234"/>
      <c r="H151" s="234"/>
      <c r="I151" s="234"/>
      <c r="J151" s="234"/>
      <c r="K151" s="231"/>
    </row>
    <row r="152" spans="2:11" ht="18.75" customHeight="1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</row>
    <row r="153" spans="2:11" ht="7.5" customHeight="1">
      <c r="B153" s="218"/>
      <c r="C153" s="219"/>
      <c r="D153" s="219"/>
      <c r="E153" s="219"/>
      <c r="F153" s="219"/>
      <c r="G153" s="219"/>
      <c r="H153" s="219"/>
      <c r="I153" s="219"/>
      <c r="J153" s="219"/>
      <c r="K153" s="220"/>
    </row>
    <row r="154" spans="2:11" ht="45" customHeight="1">
      <c r="B154" s="221"/>
      <c r="C154" s="222" t="s">
        <v>589</v>
      </c>
      <c r="D154" s="222"/>
      <c r="E154" s="222"/>
      <c r="F154" s="222"/>
      <c r="G154" s="222"/>
      <c r="H154" s="222"/>
      <c r="I154" s="222"/>
      <c r="J154" s="222"/>
      <c r="K154" s="223"/>
    </row>
    <row r="155" spans="2:11" ht="17.25" customHeight="1">
      <c r="B155" s="221"/>
      <c r="C155" s="248" t="s">
        <v>525</v>
      </c>
      <c r="D155" s="248"/>
      <c r="E155" s="248"/>
      <c r="F155" s="248" t="s">
        <v>526</v>
      </c>
      <c r="G155" s="283"/>
      <c r="H155" s="284" t="s">
        <v>106</v>
      </c>
      <c r="I155" s="284" t="s">
        <v>51</v>
      </c>
      <c r="J155" s="248" t="s">
        <v>527</v>
      </c>
      <c r="K155" s="223"/>
    </row>
    <row r="156" spans="2:11" ht="17.25" customHeight="1">
      <c r="B156" s="225"/>
      <c r="C156" s="250" t="s">
        <v>528</v>
      </c>
      <c r="D156" s="250"/>
      <c r="E156" s="250"/>
      <c r="F156" s="251" t="s">
        <v>529</v>
      </c>
      <c r="G156" s="285"/>
      <c r="H156" s="286"/>
      <c r="I156" s="286"/>
      <c r="J156" s="250" t="s">
        <v>530</v>
      </c>
      <c r="K156" s="227"/>
    </row>
    <row r="157" spans="2:11" ht="5.25" customHeight="1">
      <c r="B157" s="256"/>
      <c r="C157" s="253"/>
      <c r="D157" s="253"/>
      <c r="E157" s="253"/>
      <c r="F157" s="253"/>
      <c r="G157" s="254"/>
      <c r="H157" s="253"/>
      <c r="I157" s="253"/>
      <c r="J157" s="253"/>
      <c r="K157" s="275"/>
    </row>
    <row r="158" spans="2:11" ht="15" customHeight="1">
      <c r="B158" s="256"/>
      <c r="C158" s="234" t="s">
        <v>531</v>
      </c>
      <c r="D158" s="234"/>
      <c r="E158" s="234"/>
      <c r="F158" s="255" t="s">
        <v>532</v>
      </c>
      <c r="G158" s="234"/>
      <c r="H158" s="234" t="s">
        <v>562</v>
      </c>
      <c r="I158" s="234" t="s">
        <v>534</v>
      </c>
      <c r="J158" s="234" t="s">
        <v>535</v>
      </c>
      <c r="K158" s="275"/>
    </row>
    <row r="159" spans="2:11" ht="15" customHeight="1">
      <c r="B159" s="256"/>
      <c r="C159" s="234" t="s">
        <v>571</v>
      </c>
      <c r="D159" s="234"/>
      <c r="E159" s="234"/>
      <c r="F159" s="255" t="s">
        <v>532</v>
      </c>
      <c r="G159" s="234"/>
      <c r="H159" s="234" t="s">
        <v>572</v>
      </c>
      <c r="I159" s="234" t="s">
        <v>534</v>
      </c>
      <c r="J159" s="234" t="s">
        <v>535</v>
      </c>
      <c r="K159" s="275"/>
    </row>
    <row r="160" spans="2:11" ht="15" customHeight="1">
      <c r="B160" s="256"/>
      <c r="C160" s="234" t="s">
        <v>480</v>
      </c>
      <c r="D160" s="234"/>
      <c r="E160" s="234"/>
      <c r="F160" s="255" t="s">
        <v>532</v>
      </c>
      <c r="G160" s="234"/>
      <c r="H160" s="234" t="s">
        <v>590</v>
      </c>
      <c r="I160" s="234" t="s">
        <v>534</v>
      </c>
      <c r="J160" s="234" t="s">
        <v>535</v>
      </c>
      <c r="K160" s="275"/>
    </row>
    <row r="161" spans="2:11" ht="15" customHeight="1">
      <c r="B161" s="256"/>
      <c r="C161" s="234" t="s">
        <v>536</v>
      </c>
      <c r="D161" s="234"/>
      <c r="E161" s="234"/>
      <c r="F161" s="255" t="s">
        <v>537</v>
      </c>
      <c r="G161" s="234"/>
      <c r="H161" s="234" t="s">
        <v>590</v>
      </c>
      <c r="I161" s="234" t="s">
        <v>534</v>
      </c>
      <c r="J161" s="234">
        <v>50</v>
      </c>
      <c r="K161" s="275"/>
    </row>
    <row r="162" spans="2:11" ht="15" customHeight="1">
      <c r="B162" s="256"/>
      <c r="C162" s="234" t="s">
        <v>539</v>
      </c>
      <c r="D162" s="234"/>
      <c r="E162" s="234"/>
      <c r="F162" s="255" t="s">
        <v>532</v>
      </c>
      <c r="G162" s="234"/>
      <c r="H162" s="234" t="s">
        <v>590</v>
      </c>
      <c r="I162" s="234" t="s">
        <v>541</v>
      </c>
      <c r="J162" s="234"/>
      <c r="K162" s="275"/>
    </row>
    <row r="163" spans="2:11" ht="15" customHeight="1">
      <c r="B163" s="256"/>
      <c r="C163" s="234" t="s">
        <v>542</v>
      </c>
      <c r="D163" s="234"/>
      <c r="E163" s="234"/>
      <c r="F163" s="255" t="s">
        <v>537</v>
      </c>
      <c r="G163" s="234"/>
      <c r="H163" s="234" t="s">
        <v>590</v>
      </c>
      <c r="I163" s="234" t="s">
        <v>534</v>
      </c>
      <c r="J163" s="234">
        <v>50</v>
      </c>
      <c r="K163" s="275"/>
    </row>
    <row r="164" spans="2:11" ht="15" customHeight="1">
      <c r="B164" s="256"/>
      <c r="C164" s="234" t="s">
        <v>550</v>
      </c>
      <c r="D164" s="234"/>
      <c r="E164" s="234"/>
      <c r="F164" s="255" t="s">
        <v>537</v>
      </c>
      <c r="G164" s="234"/>
      <c r="H164" s="234" t="s">
        <v>590</v>
      </c>
      <c r="I164" s="234" t="s">
        <v>534</v>
      </c>
      <c r="J164" s="234">
        <v>50</v>
      </c>
      <c r="K164" s="275"/>
    </row>
    <row r="165" spans="2:11" ht="15" customHeight="1">
      <c r="B165" s="256"/>
      <c r="C165" s="234" t="s">
        <v>548</v>
      </c>
      <c r="D165" s="234"/>
      <c r="E165" s="234"/>
      <c r="F165" s="255" t="s">
        <v>537</v>
      </c>
      <c r="G165" s="234"/>
      <c r="H165" s="234" t="s">
        <v>590</v>
      </c>
      <c r="I165" s="234" t="s">
        <v>534</v>
      </c>
      <c r="J165" s="234">
        <v>50</v>
      </c>
      <c r="K165" s="275"/>
    </row>
    <row r="166" spans="2:11" ht="15" customHeight="1">
      <c r="B166" s="256"/>
      <c r="C166" s="234" t="s">
        <v>105</v>
      </c>
      <c r="D166" s="234"/>
      <c r="E166" s="234"/>
      <c r="F166" s="255" t="s">
        <v>532</v>
      </c>
      <c r="G166" s="234"/>
      <c r="H166" s="234" t="s">
        <v>591</v>
      </c>
      <c r="I166" s="234" t="s">
        <v>592</v>
      </c>
      <c r="J166" s="234"/>
      <c r="K166" s="275"/>
    </row>
    <row r="167" spans="2:11" ht="15" customHeight="1">
      <c r="B167" s="256"/>
      <c r="C167" s="234" t="s">
        <v>51</v>
      </c>
      <c r="D167" s="234"/>
      <c r="E167" s="234"/>
      <c r="F167" s="255" t="s">
        <v>532</v>
      </c>
      <c r="G167" s="234"/>
      <c r="H167" s="234" t="s">
        <v>593</v>
      </c>
      <c r="I167" s="234" t="s">
        <v>594</v>
      </c>
      <c r="J167" s="234">
        <v>1</v>
      </c>
      <c r="K167" s="275"/>
    </row>
    <row r="168" spans="2:11" ht="15" customHeight="1">
      <c r="B168" s="256"/>
      <c r="C168" s="234" t="s">
        <v>47</v>
      </c>
      <c r="D168" s="234"/>
      <c r="E168" s="234"/>
      <c r="F168" s="255" t="s">
        <v>532</v>
      </c>
      <c r="G168" s="234"/>
      <c r="H168" s="234" t="s">
        <v>595</v>
      </c>
      <c r="I168" s="234" t="s">
        <v>534</v>
      </c>
      <c r="J168" s="234">
        <v>20</v>
      </c>
      <c r="K168" s="275"/>
    </row>
    <row r="169" spans="2:11" ht="15" customHeight="1">
      <c r="B169" s="256"/>
      <c r="C169" s="234" t="s">
        <v>106</v>
      </c>
      <c r="D169" s="234"/>
      <c r="E169" s="234"/>
      <c r="F169" s="255" t="s">
        <v>532</v>
      </c>
      <c r="G169" s="234"/>
      <c r="H169" s="234" t="s">
        <v>596</v>
      </c>
      <c r="I169" s="234" t="s">
        <v>534</v>
      </c>
      <c r="J169" s="234">
        <v>255</v>
      </c>
      <c r="K169" s="275"/>
    </row>
    <row r="170" spans="2:11" ht="15" customHeight="1">
      <c r="B170" s="256"/>
      <c r="C170" s="234" t="s">
        <v>107</v>
      </c>
      <c r="D170" s="234"/>
      <c r="E170" s="234"/>
      <c r="F170" s="255" t="s">
        <v>532</v>
      </c>
      <c r="G170" s="234"/>
      <c r="H170" s="234" t="s">
        <v>496</v>
      </c>
      <c r="I170" s="234" t="s">
        <v>534</v>
      </c>
      <c r="J170" s="234">
        <v>10</v>
      </c>
      <c r="K170" s="275"/>
    </row>
    <row r="171" spans="2:11" ht="15" customHeight="1">
      <c r="B171" s="256"/>
      <c r="C171" s="234" t="s">
        <v>108</v>
      </c>
      <c r="D171" s="234"/>
      <c r="E171" s="234"/>
      <c r="F171" s="255" t="s">
        <v>532</v>
      </c>
      <c r="G171" s="234"/>
      <c r="H171" s="234" t="s">
        <v>597</v>
      </c>
      <c r="I171" s="234" t="s">
        <v>557</v>
      </c>
      <c r="J171" s="234"/>
      <c r="K171" s="275"/>
    </row>
    <row r="172" spans="2:11" ht="15" customHeight="1">
      <c r="B172" s="256"/>
      <c r="C172" s="234" t="s">
        <v>598</v>
      </c>
      <c r="D172" s="234"/>
      <c r="E172" s="234"/>
      <c r="F172" s="255" t="s">
        <v>532</v>
      </c>
      <c r="G172" s="234"/>
      <c r="H172" s="234" t="s">
        <v>599</v>
      </c>
      <c r="I172" s="234" t="s">
        <v>557</v>
      </c>
      <c r="J172" s="234"/>
      <c r="K172" s="275"/>
    </row>
    <row r="173" spans="2:11" ht="15" customHeight="1">
      <c r="B173" s="256"/>
      <c r="C173" s="234" t="s">
        <v>587</v>
      </c>
      <c r="D173" s="234"/>
      <c r="E173" s="234"/>
      <c r="F173" s="255" t="s">
        <v>532</v>
      </c>
      <c r="G173" s="234"/>
      <c r="H173" s="234" t="s">
        <v>600</v>
      </c>
      <c r="I173" s="234" t="s">
        <v>557</v>
      </c>
      <c r="J173" s="234"/>
      <c r="K173" s="275"/>
    </row>
    <row r="174" spans="2:11" ht="15" customHeight="1">
      <c r="B174" s="256"/>
      <c r="C174" s="234" t="s">
        <v>111</v>
      </c>
      <c r="D174" s="234"/>
      <c r="E174" s="234"/>
      <c r="F174" s="255" t="s">
        <v>537</v>
      </c>
      <c r="G174" s="234"/>
      <c r="H174" s="234" t="s">
        <v>601</v>
      </c>
      <c r="I174" s="234" t="s">
        <v>534</v>
      </c>
      <c r="J174" s="234">
        <v>50</v>
      </c>
      <c r="K174" s="275"/>
    </row>
    <row r="175" spans="2:11" ht="15" customHeight="1">
      <c r="B175" s="281"/>
      <c r="C175" s="263"/>
      <c r="D175" s="263"/>
      <c r="E175" s="263"/>
      <c r="F175" s="263"/>
      <c r="G175" s="263"/>
      <c r="H175" s="263"/>
      <c r="I175" s="263"/>
      <c r="J175" s="263"/>
      <c r="K175" s="282"/>
    </row>
    <row r="176" spans="2:11" ht="18.75" customHeight="1">
      <c r="B176" s="231"/>
      <c r="C176" s="234"/>
      <c r="D176" s="234"/>
      <c r="E176" s="234"/>
      <c r="F176" s="255"/>
      <c r="G176" s="234"/>
      <c r="H176" s="234"/>
      <c r="I176" s="234"/>
      <c r="J176" s="234"/>
      <c r="K176" s="231"/>
    </row>
    <row r="177" spans="2:11" ht="18.75" customHeight="1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</row>
    <row r="178" spans="2:11" ht="13.5">
      <c r="B178" s="218"/>
      <c r="C178" s="219"/>
      <c r="D178" s="219"/>
      <c r="E178" s="219"/>
      <c r="F178" s="219"/>
      <c r="G178" s="219"/>
      <c r="H178" s="219"/>
      <c r="I178" s="219"/>
      <c r="J178" s="219"/>
      <c r="K178" s="220"/>
    </row>
    <row r="179" spans="2:11" ht="21">
      <c r="B179" s="221"/>
      <c r="C179" s="222" t="s">
        <v>602</v>
      </c>
      <c r="D179" s="222"/>
      <c r="E179" s="222"/>
      <c r="F179" s="222"/>
      <c r="G179" s="222"/>
      <c r="H179" s="222"/>
      <c r="I179" s="222"/>
      <c r="J179" s="222"/>
      <c r="K179" s="223"/>
    </row>
    <row r="180" spans="2:11" ht="25.5" customHeight="1">
      <c r="B180" s="221"/>
      <c r="C180" s="287" t="s">
        <v>603</v>
      </c>
      <c r="D180" s="287"/>
      <c r="E180" s="287"/>
      <c r="F180" s="287" t="s">
        <v>604</v>
      </c>
      <c r="G180" s="288"/>
      <c r="H180" s="289" t="s">
        <v>605</v>
      </c>
      <c r="I180" s="289"/>
      <c r="J180" s="289"/>
      <c r="K180" s="223"/>
    </row>
    <row r="181" spans="2:11" ht="5.25" customHeight="1">
      <c r="B181" s="256"/>
      <c r="C181" s="253"/>
      <c r="D181" s="253"/>
      <c r="E181" s="253"/>
      <c r="F181" s="253"/>
      <c r="G181" s="234"/>
      <c r="H181" s="253"/>
      <c r="I181" s="253"/>
      <c r="J181" s="253"/>
      <c r="K181" s="275"/>
    </row>
    <row r="182" spans="2:11" ht="15" customHeight="1">
      <c r="B182" s="256"/>
      <c r="C182" s="234" t="s">
        <v>606</v>
      </c>
      <c r="D182" s="234"/>
      <c r="E182" s="234"/>
      <c r="F182" s="255" t="s">
        <v>36</v>
      </c>
      <c r="G182" s="234"/>
      <c r="H182" s="290" t="s">
        <v>607</v>
      </c>
      <c r="I182" s="290"/>
      <c r="J182" s="290"/>
      <c r="K182" s="275"/>
    </row>
    <row r="183" spans="2:11" ht="15" customHeight="1">
      <c r="B183" s="256"/>
      <c r="C183" s="260"/>
      <c r="D183" s="234"/>
      <c r="E183" s="234"/>
      <c r="F183" s="255" t="s">
        <v>38</v>
      </c>
      <c r="G183" s="234"/>
      <c r="H183" s="290" t="s">
        <v>608</v>
      </c>
      <c r="I183" s="290"/>
      <c r="J183" s="290"/>
      <c r="K183" s="275"/>
    </row>
    <row r="184" spans="2:11" ht="15" customHeight="1">
      <c r="B184" s="256"/>
      <c r="C184" s="260"/>
      <c r="D184" s="234"/>
      <c r="E184" s="234"/>
      <c r="F184" s="255" t="s">
        <v>41</v>
      </c>
      <c r="G184" s="234"/>
      <c r="H184" s="290" t="s">
        <v>609</v>
      </c>
      <c r="I184" s="290"/>
      <c r="J184" s="290"/>
      <c r="K184" s="275"/>
    </row>
    <row r="185" spans="2:11" ht="15" customHeight="1">
      <c r="B185" s="256"/>
      <c r="C185" s="234"/>
      <c r="D185" s="234"/>
      <c r="E185" s="234"/>
      <c r="F185" s="255" t="s">
        <v>39</v>
      </c>
      <c r="G185" s="234"/>
      <c r="H185" s="290" t="s">
        <v>610</v>
      </c>
      <c r="I185" s="290"/>
      <c r="J185" s="290"/>
      <c r="K185" s="275"/>
    </row>
    <row r="186" spans="2:11" ht="15" customHeight="1">
      <c r="B186" s="256"/>
      <c r="C186" s="234"/>
      <c r="D186" s="234"/>
      <c r="E186" s="234"/>
      <c r="F186" s="255" t="s">
        <v>40</v>
      </c>
      <c r="G186" s="234"/>
      <c r="H186" s="290" t="s">
        <v>611</v>
      </c>
      <c r="I186" s="290"/>
      <c r="J186" s="290"/>
      <c r="K186" s="275"/>
    </row>
    <row r="187" spans="2:11" ht="15" customHeight="1">
      <c r="B187" s="256"/>
      <c r="C187" s="234"/>
      <c r="D187" s="234"/>
      <c r="E187" s="234"/>
      <c r="F187" s="255"/>
      <c r="G187" s="234"/>
      <c r="H187" s="234"/>
      <c r="I187" s="234"/>
      <c r="J187" s="234"/>
      <c r="K187" s="275"/>
    </row>
    <row r="188" spans="2:11" ht="15" customHeight="1">
      <c r="B188" s="256"/>
      <c r="C188" s="234" t="s">
        <v>569</v>
      </c>
      <c r="D188" s="234"/>
      <c r="E188" s="234"/>
      <c r="F188" s="255" t="s">
        <v>71</v>
      </c>
      <c r="G188" s="234"/>
      <c r="H188" s="290" t="s">
        <v>612</v>
      </c>
      <c r="I188" s="290"/>
      <c r="J188" s="290"/>
      <c r="K188" s="275"/>
    </row>
    <row r="189" spans="2:11" ht="15" customHeight="1">
      <c r="B189" s="256"/>
      <c r="C189" s="260"/>
      <c r="D189" s="234"/>
      <c r="E189" s="234"/>
      <c r="F189" s="255" t="s">
        <v>474</v>
      </c>
      <c r="G189" s="234"/>
      <c r="H189" s="290" t="s">
        <v>475</v>
      </c>
      <c r="I189" s="290"/>
      <c r="J189" s="290"/>
      <c r="K189" s="275"/>
    </row>
    <row r="190" spans="2:11" ht="15" customHeight="1">
      <c r="B190" s="256"/>
      <c r="C190" s="234"/>
      <c r="D190" s="234"/>
      <c r="E190" s="234"/>
      <c r="F190" s="255" t="s">
        <v>472</v>
      </c>
      <c r="G190" s="234"/>
      <c r="H190" s="290" t="s">
        <v>613</v>
      </c>
      <c r="I190" s="290"/>
      <c r="J190" s="290"/>
      <c r="K190" s="275"/>
    </row>
    <row r="191" spans="2:11" ht="15" customHeight="1">
      <c r="B191" s="291"/>
      <c r="C191" s="260"/>
      <c r="D191" s="260"/>
      <c r="E191" s="260"/>
      <c r="F191" s="255" t="s">
        <v>476</v>
      </c>
      <c r="G191" s="240"/>
      <c r="H191" s="292" t="s">
        <v>477</v>
      </c>
      <c r="I191" s="292"/>
      <c r="J191" s="292"/>
      <c r="K191" s="293"/>
    </row>
    <row r="192" spans="2:11" ht="15" customHeight="1">
      <c r="B192" s="291"/>
      <c r="C192" s="260"/>
      <c r="D192" s="260"/>
      <c r="E192" s="260"/>
      <c r="F192" s="255" t="s">
        <v>478</v>
      </c>
      <c r="G192" s="240"/>
      <c r="H192" s="292" t="s">
        <v>614</v>
      </c>
      <c r="I192" s="292"/>
      <c r="J192" s="292"/>
      <c r="K192" s="293"/>
    </row>
    <row r="193" spans="2:11" ht="15" customHeight="1">
      <c r="B193" s="291"/>
      <c r="C193" s="260"/>
      <c r="D193" s="260"/>
      <c r="E193" s="260"/>
      <c r="F193" s="294"/>
      <c r="G193" s="240"/>
      <c r="H193" s="295"/>
      <c r="I193" s="295"/>
      <c r="J193" s="295"/>
      <c r="K193" s="293"/>
    </row>
    <row r="194" spans="2:11" ht="15" customHeight="1">
      <c r="B194" s="291"/>
      <c r="C194" s="234" t="s">
        <v>594</v>
      </c>
      <c r="D194" s="260"/>
      <c r="E194" s="260"/>
      <c r="F194" s="255">
        <v>1</v>
      </c>
      <c r="G194" s="240"/>
      <c r="H194" s="292" t="s">
        <v>615</v>
      </c>
      <c r="I194" s="292"/>
      <c r="J194" s="292"/>
      <c r="K194" s="293"/>
    </row>
    <row r="195" spans="2:11" ht="15" customHeight="1">
      <c r="B195" s="291"/>
      <c r="C195" s="260"/>
      <c r="D195" s="260"/>
      <c r="E195" s="260"/>
      <c r="F195" s="255">
        <v>2</v>
      </c>
      <c r="G195" s="240"/>
      <c r="H195" s="292" t="s">
        <v>616</v>
      </c>
      <c r="I195" s="292"/>
      <c r="J195" s="292"/>
      <c r="K195" s="293"/>
    </row>
    <row r="196" spans="2:11" ht="15" customHeight="1">
      <c r="B196" s="291"/>
      <c r="C196" s="260"/>
      <c r="D196" s="260"/>
      <c r="E196" s="260"/>
      <c r="F196" s="255">
        <v>3</v>
      </c>
      <c r="G196" s="240"/>
      <c r="H196" s="292" t="s">
        <v>617</v>
      </c>
      <c r="I196" s="292"/>
      <c r="J196" s="292"/>
      <c r="K196" s="293"/>
    </row>
    <row r="197" spans="2:11" ht="15" customHeight="1">
      <c r="B197" s="291"/>
      <c r="C197" s="260"/>
      <c r="D197" s="260"/>
      <c r="E197" s="260"/>
      <c r="F197" s="255">
        <v>4</v>
      </c>
      <c r="G197" s="240"/>
      <c r="H197" s="292" t="s">
        <v>618</v>
      </c>
      <c r="I197" s="292"/>
      <c r="J197" s="292"/>
      <c r="K197" s="293"/>
    </row>
    <row r="198" spans="2:11" ht="12.75" customHeight="1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Přemysl Cieslar</cp:lastModifiedBy>
  <dcterms:modified xsi:type="dcterms:W3CDTF">2014-01-07T06:26:13Z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