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L2014-38 - Oprava podlahy..." sheetId="2" r:id="rId2"/>
    <sheet name="Pokyny pro vyplnění" sheetId="3" r:id="rId3"/>
  </sheets>
  <definedNames>
    <definedName name="_xlnm.Print_Titles" localSheetId="1">'L2014-38 - Oprava podlahy...'!$77:$77</definedName>
    <definedName name="_xlnm.Print_Titles" localSheetId="0">'Rekapitulace stavby'!$47:$47</definedName>
    <definedName name="_xlnm.Print_Area" localSheetId="1">'L2014-38 - Oprava podlahy...'!$C$4:$P$32,'L2014-38 - Oprava podlahy...'!$C$38:$Q$62,'L2014-38 - Oprava podlahy...'!$C$68:$R$214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<sst xmlns="http://schemas.openxmlformats.org/spreadsheetml/2006/main" count="1660" uniqueCount="482">
  <si>
    <t>Export VZ</t>
  </si>
  <si>
    <t>List obsahuje:</t>
  </si>
  <si>
    <t>1.0</t>
  </si>
  <si>
    <t>False</t>
  </si>
  <si>
    <t>{EEE8DA39-B0BA-4071-9D33-CF600E129D9D}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</si>
  <si>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</si>
  <si>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</si>
  <si>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</si>
  <si>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</si>
  <si>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</si>
  <si>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</si>
  <si>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</si>
  <si>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</si>
  <si>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</si>
  <si>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</si>
  <si>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L2014-38 - Oprava podlahy učeben PZŠ č.p. 438 Jablunkov</t>
  </si>
  <si>
    <t>0,1</t>
  </si>
  <si>
    <t>1</t>
  </si>
  <si>
    <t>Místo:</t>
  </si>
  <si>
    <t>Město Jablunkov</t>
  </si>
  <si>
    <t>Datum:</t>
  </si>
  <si>
    <t>24.04.2014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</si>
  <si>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</si>
  <si>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</si>
  <si>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</si>
  <si>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</si>
  <si>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</si>
  <si>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</si>
  <si>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</si>
  <si>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</si>
  <si>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</si>
  <si>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</si>
  <si>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</si>
  <si>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</si>
  <si>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</si>
  <si>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</si>
  <si>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</si>
  <si>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</si>
  <si>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</si>
  <si>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</si>
  <si>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</si>
  <si>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</si>
  <si>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</si>
  <si>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</si>
  <si>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</si>
  <si>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</si>
  <si>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</si>
  <si>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</si>
  <si>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</si>
  <si>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</si>
  <si>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</si>
  <si>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</si>
  <si>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</si>
  <si>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</si>
  <si>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</si>
  <si>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</si>
  <si>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</si>
  <si>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</si>
  <si>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</si>
  <si>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</si>
  <si>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</si>
  <si>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</si>
  <si>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</si>
  <si>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</si>
  <si>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</si>
  <si>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</si>
  <si>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</si>
  <si>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</si>
  <si>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</si>
  <si>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L2014-38</t>
  </si>
  <si>
    <t>Oprava podlahy učeben PZŠ č.p. 438 Jablunkov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</si>
  <si>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</si>
  <si>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</si>
  <si>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</si>
  <si>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</si>
  <si>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</si>
  <si>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</si>
  <si>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</si>
  <si>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</si>
  <si>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</si>
  <si>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</si>
  <si>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</si>
  <si>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</si>
  <si>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</si>
  <si>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</si>
  <si>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</si>
  <si>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</si>
  <si>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</si>
  <si>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</si>
  <si>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</si>
  <si>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</si>
  <si>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</si>
  <si>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</si>
  <si>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</si>
  <si>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</si>
  <si>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</si>
  <si>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</si>
  <si>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</si>
  <si>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</si>
  <si>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</si>
  <si>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</si>
  <si>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</si>
  <si>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</si>
  <si>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</si>
  <si>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</si>
  <si>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</si>
  <si>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</si>
  <si>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</si>
  <si>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</si>
  <si>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</si>
  <si>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</si>
  <si>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622111121</t>
  </si>
  <si>
    <t>Vyspravení lokální cementovou maltou vnitřních stěn, podlah</t>
  </si>
  <si>
    <t>m2</t>
  </si>
  <si>
    <t>CS ÚRS 2013 01</t>
  </si>
  <si>
    <t>4</t>
  </si>
  <si>
    <t>774374818</t>
  </si>
  <si>
    <t>Vyspravení povrchu neomítaných vnitřních ploch stěn nebo podlah konstrukcí s rozetřením vysprávky do ztracena maltou cementovou lokálně v rozsahu vyspravované plochy do 30 % z celkové plochy</t>
  </si>
  <si>
    <t>PP</t>
  </si>
  <si>
    <t>32,29"místnost č. 206</t>
  </si>
  <si>
    <t>VV</t>
  </si>
  <si>
    <t>32,45"místnost č. 208</t>
  </si>
  <si>
    <t>28,84"místnost č. 220</t>
  </si>
  <si>
    <t>Mezisoučet</t>
  </si>
  <si>
    <t>3</t>
  </si>
  <si>
    <t>93,58*0,1</t>
  </si>
  <si>
    <t>965082923</t>
  </si>
  <si>
    <t>Odstranění násypů pod podlahy tl do 100 mm pl přes 2 m2</t>
  </si>
  <si>
    <t>m3</t>
  </si>
  <si>
    <t>1765205500</t>
  </si>
  <si>
    <t>Odstranění násypu pod podlahami nebo ochranného násypu na střechách tl. do 100 mm, plochy přes 2 m2</t>
  </si>
  <si>
    <t>155*0,02</t>
  </si>
  <si>
    <t>997013213</t>
  </si>
  <si>
    <t>Vnitrostaveništní doprava suti a vybouraných hmot pro budovy v do 12 m ručně</t>
  </si>
  <si>
    <t>t</t>
  </si>
  <si>
    <t>-1405661570</t>
  </si>
  <si>
    <t>Vnitrostaveništní doprava suti a vybouraných hmot vodorovně do 50 m svisle ručně (nošením po schodech) pro budovy a haly výšky přes 9 do 12 m</t>
  </si>
  <si>
    <t>997013219</t>
  </si>
  <si>
    <t>Příplatek k vnitrostaveništní dopravě suti a vybouraných hmot za zvětšenou dopravu suti ZKD 10 m</t>
  </si>
  <si>
    <t>1798262027</t>
  </si>
  <si>
    <t>Vnitrostaveništní doprava suti a vybouraných hmot vodorovně do 50 m Příplatek k cenám -3111 až -3217 za zvětšenou vodorovnou dopravu přes vymezenou dopravní vzdálenost za každých dalších i započatých 10 m</t>
  </si>
  <si>
    <t>8,285*10</t>
  </si>
  <si>
    <t>5</t>
  </si>
  <si>
    <t>997013501</t>
  </si>
  <si>
    <t>Odvoz suti na skládku a vybouraných hmot nebo meziskládku do 1 km se složením</t>
  </si>
  <si>
    <t>994416647</t>
  </si>
  <si>
    <t>Odvoz suti a vybouraných hmot na skládku nebo meziskládku se složením, na vzdálenost do 1 km</t>
  </si>
  <si>
    <t>6</t>
  </si>
  <si>
    <t>997013509</t>
  </si>
  <si>
    <t>Příplatek k odvozu suti a vybouraných hmot na skládku ZKD 1 km přes 1 km</t>
  </si>
  <si>
    <t>1845403888</t>
  </si>
  <si>
    <t>Odvoz suti a vybouraných hmot na skládku nebo meziskládku se složením, na vzdálenost Příplatek k ceně za každý další i započatý 1 km přes 1 km</t>
  </si>
  <si>
    <t>8,285*15</t>
  </si>
  <si>
    <t>7</t>
  </si>
  <si>
    <t>997013831</t>
  </si>
  <si>
    <t>Poplatek za uložení stavebního směsného odpadu na skládce (skládkovné)</t>
  </si>
  <si>
    <t>-1593892965</t>
  </si>
  <si>
    <t>Poplatek za uložení stavebního odpadu na skládce (skládkovné) směsného</t>
  </si>
  <si>
    <t>8</t>
  </si>
  <si>
    <t>998011002</t>
  </si>
  <si>
    <t>Přesun hmot pro budovy zděné v do 12 m</t>
  </si>
  <si>
    <t>-902229438</t>
  </si>
  <si>
    <t>Přesun hmot pro budovy občanské výstavby, bydlení, výrobu a služby s nosnou svislou konstrukcí zděnou z cihel, tvárnic nebo kamene vodorovná dopravní vzdálenost do 100 m pro budovy výšky přes 6 do 12 m</t>
  </si>
  <si>
    <t>9</t>
  </si>
  <si>
    <t>762511244</t>
  </si>
  <si>
    <t>Podlahové kce podkladové z desek OSB tl 18 mm na sraz šroubovaných</t>
  </si>
  <si>
    <t>16</t>
  </si>
  <si>
    <t>-1109476672</t>
  </si>
  <si>
    <t>Podlahové konstrukce podkladové z dřevoštěpkových desek OSB jednovrstvých šroubovaných na sraz, tloušťky desky 18 mm</t>
  </si>
  <si>
    <t>60,04"místnost č. 206</t>
  </si>
  <si>
    <t>60,58"místnost č. 208</t>
  </si>
  <si>
    <t>34,9"místnost č. 220</t>
  </si>
  <si>
    <t>155,52*2*1,2"dvě vrstvy s rezervou na prořez 20%</t>
  </si>
  <si>
    <t>762526110</t>
  </si>
  <si>
    <t>Položení polštáře pod podlahy při osové vzdálenosti 65 cm</t>
  </si>
  <si>
    <t>1877310077</t>
  </si>
  <si>
    <t>Položení podlah položení polštářů pod podlahy osové vzdálenosti do 650 mm</t>
  </si>
  <si>
    <t>Součet</t>
  </si>
  <si>
    <t>11</t>
  </si>
  <si>
    <t>M</t>
  </si>
  <si>
    <t>605120010</t>
  </si>
  <si>
    <t>řezivo jehličnaté hranol jakost I do 120 cm2</t>
  </si>
  <si>
    <t>32</t>
  </si>
  <si>
    <t>1037218699</t>
  </si>
  <si>
    <t>řezivo jehličnaté hraněné, neopracované (hranolky, hranoly) řezivo jehličnaté - hranoly do 120 cm2 hranoly jakost I</t>
  </si>
  <si>
    <t>32,29+6,3*(9,4/0,625)"místnost č. 206</t>
  </si>
  <si>
    <t>32,46+6,3*(9,5/0,625)"místnost č. 208</t>
  </si>
  <si>
    <t>25,84+5,6*(6,54/0,625)"místnost č. 220</t>
  </si>
  <si>
    <t>339,7*0,08*0,08</t>
  </si>
  <si>
    <t>12</t>
  </si>
  <si>
    <t>998762102</t>
  </si>
  <si>
    <t>Přesun hmot tonážní pro kce tesařské v objektech v do 12 m</t>
  </si>
  <si>
    <t>1857977088</t>
  </si>
  <si>
    <t>Přesun hmot pro konstrukce tesařské stanovený z hmotnosti přesunovaného materiálu vodorovná dopravní vzdálenost do 50 m v objektech výšky přes 6 do 12 m</t>
  </si>
  <si>
    <t>13</t>
  </si>
  <si>
    <t>763151812</t>
  </si>
  <si>
    <t>Demontáž dvou vrstev desek SDK podlaha</t>
  </si>
  <si>
    <t>240864855</t>
  </si>
  <si>
    <t>Demontáž podlahy ze sádrokartonových desek desek dvou vrstev</t>
  </si>
  <si>
    <t>14</t>
  </si>
  <si>
    <t>766662811</t>
  </si>
  <si>
    <t>Demontáž truhlářských prahů dveří jednokřídlových</t>
  </si>
  <si>
    <t>kus</t>
  </si>
  <si>
    <t>-753177537</t>
  </si>
  <si>
    <t>Demontáž dveřních konstrukcí prahů dveří jednokřídlových</t>
  </si>
  <si>
    <t>766695212</t>
  </si>
  <si>
    <t>Montáž truhlářských prahů dveří 1křídlových šířky do 10 cm</t>
  </si>
  <si>
    <t>462063703</t>
  </si>
  <si>
    <t>Montáž ostatních truhlářských konstrukcí prahů dveří jednokřídlových, šířky do 100 mm</t>
  </si>
  <si>
    <t>611871760</t>
  </si>
  <si>
    <t>prah dveřní dřevěný dubový tl 2 cm dl.92 cm š 10 cm</t>
  </si>
  <si>
    <t>-1986169727</t>
  </si>
  <si>
    <t>výrobky dřevěné doplňkové pro stavební otvory - prahy prahy dveřní dřevěné dubové, tl. 2 cm délka cm       šířka cm 92            10</t>
  </si>
  <si>
    <t>17</t>
  </si>
  <si>
    <t>998766102</t>
  </si>
  <si>
    <t>Přesun hmot tonážní pro konstrukce truhlářské v objektech v do 12 m</t>
  </si>
  <si>
    <t>-575026524</t>
  </si>
  <si>
    <t>Přesun hmot pro konstrukce truhlářské stanovený z hmotnosti přesunovaného materiálu vodorovná dopravní vzdálenost do 50 m v objektech výšky přes 6 do 12 m</t>
  </si>
  <si>
    <t>18</t>
  </si>
  <si>
    <t>767161111</t>
  </si>
  <si>
    <t>Úprava a zpětná montáž obložení radiátoru do zdi hmotnosti do 20 kg</t>
  </si>
  <si>
    <t>m</t>
  </si>
  <si>
    <t>1449380576</t>
  </si>
  <si>
    <t>Úprava a zpětná montáž obložení radiátoru do zdi hmotnosti 1m do 20 kg</t>
  </si>
  <si>
    <t>19</t>
  </si>
  <si>
    <t>767161811</t>
  </si>
  <si>
    <t>Demontáž obložení radiátoru rozebíratelného hmotnosti 1m do 20 kg</t>
  </si>
  <si>
    <t>2033294835</t>
  </si>
  <si>
    <t>9,4"místnost č. 206</t>
  </si>
  <si>
    <t>9,5"místnost č. 208</t>
  </si>
  <si>
    <t>20</t>
  </si>
  <si>
    <t>767996702</t>
  </si>
  <si>
    <t>Demontáž a zpětná montáž křídlové školní tabule</t>
  </si>
  <si>
    <t>kompet</t>
  </si>
  <si>
    <t>-2039819059</t>
  </si>
  <si>
    <t>Demontáž a zpětná montáž křídlové školní tabule do původního stavu</t>
  </si>
  <si>
    <t>998767102</t>
  </si>
  <si>
    <t>Přesun hmot tonážní pro zámečnické konstrukce v objektech v do 12 m</t>
  </si>
  <si>
    <t>1579490910</t>
  </si>
  <si>
    <t>Přesun hmot pro zámečnické konstrukce stanovený z hmotnosti přesunovaného materiálu vodorovná dopravní vzdálenost do 50 m v objektech výšky přes 6 do 12 m</t>
  </si>
  <si>
    <t>22</t>
  </si>
  <si>
    <t>776401800</t>
  </si>
  <si>
    <t>Odstranění soklíků a lišt pryžových nebo plastových</t>
  </si>
  <si>
    <t>1451902802</t>
  </si>
  <si>
    <t>Demontáž soklíků nebo lišt pryžových nebo plastových</t>
  </si>
  <si>
    <t>32,46"místnost č. 208</t>
  </si>
  <si>
    <t>25,84"místnost č. 220</t>
  </si>
  <si>
    <t>23</t>
  </si>
  <si>
    <t>776411000</t>
  </si>
  <si>
    <t>Lepení obvodových soklíků nebo lišt pryžových řezaných,</t>
  </si>
  <si>
    <t>-1434678223</t>
  </si>
  <si>
    <t>Lepení obvodových soklíků nebo lišt pryžových řezaných</t>
  </si>
  <si>
    <t>24</t>
  </si>
  <si>
    <t>607561120</t>
  </si>
  <si>
    <t>krytina podlahová Marmoleum, šířka 2 m, tl. 4 mm</t>
  </si>
  <si>
    <t>789645203</t>
  </si>
  <si>
    <t>desky z hmot na bázi dřeva krytina podlahová Marmoleum l, šířka 2 m tl. 4 mm</t>
  </si>
  <si>
    <t>90,59*0,1*1,1</t>
  </si>
  <si>
    <t>25</t>
  </si>
  <si>
    <t>553432220</t>
  </si>
  <si>
    <t xml:space="preserve">PR Vinyl fabionová lišta </t>
  </si>
  <si>
    <t>-666484022</t>
  </si>
  <si>
    <t>Tvarovací profil s vnitřním poloměrem 25 mm pro použití u linoleových podlahových krytin</t>
  </si>
  <si>
    <t>90,59*1,1</t>
  </si>
  <si>
    <t>26</t>
  </si>
  <si>
    <t>776511810</t>
  </si>
  <si>
    <t>Demontáž povlakových podlah lepených bez podložky</t>
  </si>
  <si>
    <t>883567268</t>
  </si>
  <si>
    <t>Odstranění povlakových podlah lepených bez podložky</t>
  </si>
  <si>
    <t>27</t>
  </si>
  <si>
    <t>776561110</t>
  </si>
  <si>
    <t>Lepení pásů povlakových podlah z přírodního nebo korkového linolea</t>
  </si>
  <si>
    <t>-1910113975</t>
  </si>
  <si>
    <t>Montáž povlakových podlah z přírodního nebo korkového linolea lepení pásů</t>
  </si>
  <si>
    <t>60,58"místnost č. 206</t>
  </si>
  <si>
    <t>28</t>
  </si>
  <si>
    <t>-1243484997</t>
  </si>
  <si>
    <t>29</t>
  </si>
  <si>
    <t>998776102</t>
  </si>
  <si>
    <t>Přesun hmot tonážní pro podlahy povlakové v objektech v do 12 m</t>
  </si>
  <si>
    <t>251194707</t>
  </si>
  <si>
    <t>Přesun hmot pro podlahy povlakové stanovený z hmotnosti přesunovaného materiálu vodorovná dopravní vzdálenost do 50 m v objektech výšky přes 6 do 12 m</t>
  </si>
  <si>
    <t>30</t>
  </si>
  <si>
    <t>783221112</t>
  </si>
  <si>
    <t>Nátěry syntetické KDK barva dražší lesklý povrch 1x antikorozní, 1x základní, 2x email</t>
  </si>
  <si>
    <t>-786878666</t>
  </si>
  <si>
    <t>Nátěry kovových stavebních doplňkových konstrukcí syntetické na vzduchu schnoucí dražšími barvami (např. Düfa, …) lesklý povrch 1x antikorozní, 1x základní 2x email</t>
  </si>
  <si>
    <t>3,5"Odhad opravy kovových KCÍ obkladu radiátoru</t>
  </si>
  <si>
    <t>31</t>
  </si>
  <si>
    <t>783783311</t>
  </si>
  <si>
    <t>Nátěry tesařských kcí proti dřevokazným houbám, hmyzu a plísním preventivní dvojnásobné v interiéru</t>
  </si>
  <si>
    <t>397622836</t>
  </si>
  <si>
    <t>Nátěry tesařských konstrukcí protihnilobné, protiplísňové a protipožární proti dřevokazným houbám, hmyzu a plísním preventivní dvojnásobné v interiéru</t>
  </si>
  <si>
    <t>339,7*(0,08*4)*1,1"Polštáře</t>
  </si>
  <si>
    <t>784161201</t>
  </si>
  <si>
    <t>Lokální vyrovnání podkladu sádrovou stěrkou plochy do 0,1 m2 v místnostech výšky do 3,80 m</t>
  </si>
  <si>
    <t>1610556041</t>
  </si>
  <si>
    <t>Lokální vyrovnání podkladu sádrovou stěrkou, tloušťky do 3 mm, plochy do 0,1 m2 v místnostech výšky do 3,80 m</t>
  </si>
  <si>
    <t>33</t>
  </si>
  <si>
    <t>784171101</t>
  </si>
  <si>
    <t>Zakrytí vnitřních podlah včetně pozdějšího odkrytí</t>
  </si>
  <si>
    <t>1375546163</t>
  </si>
  <si>
    <t>Zakrytí nemalovaných ploch (materiál ve specifikaci) včetně pozdějšího odkrytí podlah</t>
  </si>
  <si>
    <t>34</t>
  </si>
  <si>
    <t>581248470</t>
  </si>
  <si>
    <t>fólie pro malířské potřeby textilní, 1 x 10 m</t>
  </si>
  <si>
    <t>1080925906</t>
  </si>
  <si>
    <t xml:space="preserve"> malířské potřeby fólie textilní  1 x 10 m</t>
  </si>
  <si>
    <t>45,295*1,05 'Přepočtené koeficientem množství</t>
  </si>
  <si>
    <t>35</t>
  </si>
  <si>
    <t>784211101</t>
  </si>
  <si>
    <t>Dvojnásobné bílé malby ze směsí za mokra výborně otěruvzdorných v místnostech výšky do 3,80 m</t>
  </si>
  <si>
    <t>1759926254</t>
  </si>
  <si>
    <t>Malby z malířských směsí otěruvzdorných za mokra dvojnásobné, bílé za mokra otěruvzdorné výborně v místnostech výšky do 3,80 m</t>
  </si>
  <si>
    <t>32,29*0,5"místnost č. 206</t>
  </si>
  <si>
    <t>32,46*0,5"místnost č. 208</t>
  </si>
  <si>
    <t>25,84*0,5"místnost č. 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</si>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</sst>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7" borderId="8" applyNumberFormat="0" applyAlignment="0" applyProtection="0"/>
    <xf numFmtId="0" fontId="41" fillId="19" borderId="8" applyNumberFormat="0" applyAlignment="0" applyProtection="0"/>
    <xf numFmtId="0" fontId="40" fillId="19" borderId="9" applyNumberFormat="0" applyAlignment="0" applyProtection="0"/>
    <xf numFmtId="0" fontId="4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3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18" borderId="0" xfId="0" applyFont="1" applyFill="1" applyAlignment="1">
      <alignment horizontal="left" vertical="center"/>
    </xf>
    <xf numFmtId="49" fontId="9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7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19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19" borderId="27" xfId="0" applyFont="1" applyFill="1" applyBorder="1" applyAlignment="1" applyProtection="1">
      <alignment horizontal="center" vertical="center" wrapText="1"/>
      <protection/>
    </xf>
    <xf numFmtId="0" fontId="9" fillId="19" borderId="28" xfId="0" applyFont="1" applyFill="1" applyBorder="1" applyAlignment="1" applyProtection="1">
      <alignment horizontal="center" vertical="center" wrapText="1"/>
      <protection/>
    </xf>
    <xf numFmtId="0" fontId="9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18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25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4" xfId="0" applyFont="1" applyBorder="1" applyAlignment="1" applyProtection="1">
      <alignment horizontal="center" vertical="center"/>
      <protection/>
    </xf>
    <xf numFmtId="49" fontId="31" fillId="0" borderId="34" xfId="0" applyNumberFormat="1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168" fontId="31" fillId="0" borderId="34" xfId="0" applyNumberFormat="1" applyFont="1" applyBorder="1" applyAlignment="1" applyProtection="1">
      <alignment horizontal="right" vertical="center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18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49" fontId="9" fillId="18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51" fillId="17" borderId="0" xfId="36" applyFont="1" applyFill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49" fillId="17" borderId="0" xfId="36" applyFill="1" applyAlignment="1">
      <alignment horizontal="left" vertical="top"/>
    </xf>
    <xf numFmtId="0" fontId="50" fillId="0" borderId="0" xfId="36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1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19" borderId="17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0" fontId="9" fillId="19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left" vertical="center"/>
      <protection/>
    </xf>
    <xf numFmtId="164" fontId="7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left" vertical="center"/>
      <protection/>
    </xf>
    <xf numFmtId="164" fontId="31" fillId="18" borderId="34" xfId="0" applyNumberFormat="1" applyFont="1" applyFill="1" applyBorder="1" applyAlignment="1">
      <alignment horizontal="right" vertical="center"/>
    </xf>
    <xf numFmtId="164" fontId="31" fillId="0" borderId="34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19" borderId="28" xfId="0" applyFont="1" applyFill="1" applyBorder="1" applyAlignment="1" applyProtection="1">
      <alignment horizontal="center" vertical="center" wrapText="1"/>
      <protection/>
    </xf>
    <xf numFmtId="0" fontId="0" fillId="19" borderId="28" xfId="0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9" fillId="19" borderId="0" xfId="0" applyFont="1" applyFill="1" applyAlignment="1" applyProtection="1">
      <alignment horizontal="center" vertical="center"/>
      <protection/>
    </xf>
    <xf numFmtId="0" fontId="0" fillId="19" borderId="0" xfId="0" applyFill="1" applyAlignment="1" applyProtection="1">
      <alignment horizontal="lef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E17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55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E172.tmp" descr="C:\KROSplusData\System\Temp\rad1E17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55B4.tmp" descr="C:\KROSplusData\System\Temp\rad955B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BM31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4" t="s">
        <v>0</v>
      </c>
      <c r="B1" s="175"/>
      <c r="C1" s="175"/>
      <c r="D1" s="176" t="s">
        <v>1</v>
      </c>
      <c r="E1" s="175"/>
      <c r="F1" s="175"/>
      <c r="G1" s="175"/>
      <c r="H1" s="175"/>
      <c r="I1" s="175"/>
      <c r="J1" s="175"/>
      <c r="K1" s="177" t="s">
        <v>317</v>
      </c>
      <c r="L1" s="177"/>
      <c r="M1" s="177"/>
      <c r="N1" s="177"/>
      <c r="O1" s="177"/>
      <c r="P1" s="177"/>
      <c r="Q1" s="177"/>
      <c r="R1" s="177"/>
      <c r="S1" s="177"/>
      <c r="T1" s="175"/>
      <c r="U1" s="175"/>
      <c r="V1" s="175"/>
      <c r="W1" s="177" t="s">
        <v>318</v>
      </c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6" t="s">
        <v>5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0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275" t="s">
        <v>9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8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59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277" t="s">
        <v>15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1"/>
      <c r="AQ6" s="12"/>
      <c r="BE6" s="261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261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261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261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261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261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261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261"/>
      <c r="BS13" s="6" t="s">
        <v>16</v>
      </c>
    </row>
    <row r="14" spans="2:71" s="2" customFormat="1" ht="15.75" customHeight="1">
      <c r="B14" s="10"/>
      <c r="C14" s="11"/>
      <c r="D14" s="11"/>
      <c r="E14" s="161" t="s">
        <v>29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261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261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261"/>
      <c r="BS16" s="6" t="s">
        <v>3</v>
      </c>
    </row>
    <row r="17" spans="2:7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26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32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26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C19" s="11"/>
      <c r="D19" s="16" t="s">
        <v>33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26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16</v>
      </c>
    </row>
    <row r="20" spans="2:71" ht="15.75" customHeight="1">
      <c r="B20" s="10"/>
      <c r="C20" s="11"/>
      <c r="D20" s="11"/>
      <c r="E20" s="162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1"/>
      <c r="AP20" s="11"/>
      <c r="AQ20" s="12"/>
      <c r="BE20" s="26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26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26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1"/>
      <c r="C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63">
        <f>ROUNDUP($AG$49,2)</f>
        <v>0</v>
      </c>
      <c r="AL23" s="164"/>
      <c r="AM23" s="164"/>
      <c r="AN23" s="164"/>
      <c r="AO23" s="164"/>
      <c r="AP23" s="22"/>
      <c r="AQ23" s="25"/>
      <c r="BE23" s="182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82"/>
    </row>
    <row r="25" spans="2:57" s="6" customFormat="1" ht="15" customHeight="1">
      <c r="B25" s="26"/>
      <c r="C25" s="27"/>
      <c r="D25" s="27" t="s">
        <v>35</v>
      </c>
      <c r="E25" s="27"/>
      <c r="F25" s="27" t="s">
        <v>36</v>
      </c>
      <c r="G25" s="27"/>
      <c r="H25" s="27"/>
      <c r="I25" s="27"/>
      <c r="J25" s="27"/>
      <c r="K25" s="27"/>
      <c r="L25" s="184">
        <v>0.21</v>
      </c>
      <c r="M25" s="185"/>
      <c r="N25" s="185"/>
      <c r="O25" s="185"/>
      <c r="P25" s="27"/>
      <c r="Q25" s="27"/>
      <c r="R25" s="27"/>
      <c r="S25" s="27"/>
      <c r="T25" s="29" t="s">
        <v>37</v>
      </c>
      <c r="U25" s="27"/>
      <c r="V25" s="27"/>
      <c r="W25" s="186">
        <f>ROUNDUP($AZ$49,2)</f>
        <v>0</v>
      </c>
      <c r="X25" s="185"/>
      <c r="Y25" s="185"/>
      <c r="Z25" s="185"/>
      <c r="AA25" s="185"/>
      <c r="AB25" s="185"/>
      <c r="AC25" s="185"/>
      <c r="AD25" s="185"/>
      <c r="AE25" s="185"/>
      <c r="AF25" s="27"/>
      <c r="AG25" s="27"/>
      <c r="AH25" s="27"/>
      <c r="AI25" s="27"/>
      <c r="AJ25" s="27"/>
      <c r="AK25" s="186">
        <f>ROUNDUP($AV$49,1)</f>
        <v>0</v>
      </c>
      <c r="AL25" s="185"/>
      <c r="AM25" s="185"/>
      <c r="AN25" s="185"/>
      <c r="AO25" s="185"/>
      <c r="AP25" s="27"/>
      <c r="AQ25" s="30"/>
      <c r="BE25" s="160"/>
    </row>
    <row r="26" spans="2:57" s="6" customFormat="1" ht="15" customHeight="1">
      <c r="B26" s="26"/>
      <c r="C26" s="27"/>
      <c r="D26" s="27"/>
      <c r="E26" s="27"/>
      <c r="F26" s="27" t="s">
        <v>38</v>
      </c>
      <c r="G26" s="27"/>
      <c r="H26" s="27"/>
      <c r="I26" s="27"/>
      <c r="J26" s="27"/>
      <c r="K26" s="27"/>
      <c r="L26" s="184">
        <v>0.15</v>
      </c>
      <c r="M26" s="185"/>
      <c r="N26" s="185"/>
      <c r="O26" s="185"/>
      <c r="P26" s="27"/>
      <c r="Q26" s="27"/>
      <c r="R26" s="27"/>
      <c r="S26" s="27"/>
      <c r="T26" s="29" t="s">
        <v>37</v>
      </c>
      <c r="U26" s="27"/>
      <c r="V26" s="27"/>
      <c r="W26" s="186">
        <f>ROUNDUP($BA$49,2)</f>
        <v>0</v>
      </c>
      <c r="X26" s="185"/>
      <c r="Y26" s="185"/>
      <c r="Z26" s="185"/>
      <c r="AA26" s="185"/>
      <c r="AB26" s="185"/>
      <c r="AC26" s="185"/>
      <c r="AD26" s="185"/>
      <c r="AE26" s="185"/>
      <c r="AF26" s="27"/>
      <c r="AG26" s="27"/>
      <c r="AH26" s="27"/>
      <c r="AI26" s="27"/>
      <c r="AJ26" s="27"/>
      <c r="AK26" s="186">
        <f>ROUNDUP($AW$49,1)</f>
        <v>0</v>
      </c>
      <c r="AL26" s="185"/>
      <c r="AM26" s="185"/>
      <c r="AN26" s="185"/>
      <c r="AO26" s="185"/>
      <c r="AP26" s="27"/>
      <c r="AQ26" s="30"/>
      <c r="BE26" s="160"/>
    </row>
    <row r="27" spans="2:57" s="6" customFormat="1" ht="15" customHeight="1" hidden="1">
      <c r="B27" s="26"/>
      <c r="C27" s="27"/>
      <c r="D27" s="27"/>
      <c r="E27" s="27"/>
      <c r="F27" s="27" t="s">
        <v>39</v>
      </c>
      <c r="G27" s="27"/>
      <c r="H27" s="27"/>
      <c r="I27" s="27"/>
      <c r="J27" s="27"/>
      <c r="K27" s="27"/>
      <c r="L27" s="184">
        <v>0.21</v>
      </c>
      <c r="M27" s="185"/>
      <c r="N27" s="185"/>
      <c r="O27" s="185"/>
      <c r="P27" s="27"/>
      <c r="Q27" s="27"/>
      <c r="R27" s="27"/>
      <c r="S27" s="27"/>
      <c r="T27" s="29" t="s">
        <v>37</v>
      </c>
      <c r="U27" s="27"/>
      <c r="V27" s="27"/>
      <c r="W27" s="186">
        <f>ROUNDUP($BB$49,2)</f>
        <v>0</v>
      </c>
      <c r="X27" s="185"/>
      <c r="Y27" s="185"/>
      <c r="Z27" s="185"/>
      <c r="AA27" s="185"/>
      <c r="AB27" s="185"/>
      <c r="AC27" s="185"/>
      <c r="AD27" s="185"/>
      <c r="AE27" s="185"/>
      <c r="AF27" s="27"/>
      <c r="AG27" s="27"/>
      <c r="AH27" s="27"/>
      <c r="AI27" s="27"/>
      <c r="AJ27" s="27"/>
      <c r="AK27" s="186">
        <v>0</v>
      </c>
      <c r="AL27" s="185"/>
      <c r="AM27" s="185"/>
      <c r="AN27" s="185"/>
      <c r="AO27" s="185"/>
      <c r="AP27" s="27"/>
      <c r="AQ27" s="30"/>
      <c r="BE27" s="160"/>
    </row>
    <row r="28" spans="2:57" s="6" customFormat="1" ht="15" customHeight="1" hidden="1">
      <c r="B28" s="26"/>
      <c r="C28" s="27"/>
      <c r="D28" s="27"/>
      <c r="E28" s="27"/>
      <c r="F28" s="27" t="s">
        <v>40</v>
      </c>
      <c r="G28" s="27"/>
      <c r="H28" s="27"/>
      <c r="I28" s="27"/>
      <c r="J28" s="27"/>
      <c r="K28" s="27"/>
      <c r="L28" s="184">
        <v>0.15</v>
      </c>
      <c r="M28" s="185"/>
      <c r="N28" s="185"/>
      <c r="O28" s="185"/>
      <c r="P28" s="27"/>
      <c r="Q28" s="27"/>
      <c r="R28" s="27"/>
      <c r="S28" s="27"/>
      <c r="T28" s="29" t="s">
        <v>37</v>
      </c>
      <c r="U28" s="27"/>
      <c r="V28" s="27"/>
      <c r="W28" s="186">
        <f>ROUNDUP($BC$49,2)</f>
        <v>0</v>
      </c>
      <c r="X28" s="185"/>
      <c r="Y28" s="185"/>
      <c r="Z28" s="185"/>
      <c r="AA28" s="185"/>
      <c r="AB28" s="185"/>
      <c r="AC28" s="185"/>
      <c r="AD28" s="185"/>
      <c r="AE28" s="185"/>
      <c r="AF28" s="27"/>
      <c r="AG28" s="27"/>
      <c r="AH28" s="27"/>
      <c r="AI28" s="27"/>
      <c r="AJ28" s="27"/>
      <c r="AK28" s="186">
        <v>0</v>
      </c>
      <c r="AL28" s="185"/>
      <c r="AM28" s="185"/>
      <c r="AN28" s="185"/>
      <c r="AO28" s="185"/>
      <c r="AP28" s="27"/>
      <c r="AQ28" s="30"/>
      <c r="BE28" s="160"/>
    </row>
    <row r="29" spans="2:57" s="6" customFormat="1" ht="15" customHeight="1" hidden="1">
      <c r="B29" s="26"/>
      <c r="C29" s="27"/>
      <c r="D29" s="27"/>
      <c r="E29" s="27"/>
      <c r="F29" s="27" t="s">
        <v>41</v>
      </c>
      <c r="G29" s="27"/>
      <c r="H29" s="27"/>
      <c r="I29" s="27"/>
      <c r="J29" s="27"/>
      <c r="K29" s="27"/>
      <c r="L29" s="184">
        <v>0</v>
      </c>
      <c r="M29" s="185"/>
      <c r="N29" s="185"/>
      <c r="O29" s="185"/>
      <c r="P29" s="27"/>
      <c r="Q29" s="27"/>
      <c r="R29" s="27"/>
      <c r="S29" s="27"/>
      <c r="T29" s="29" t="s">
        <v>37</v>
      </c>
      <c r="U29" s="27"/>
      <c r="V29" s="27"/>
      <c r="W29" s="186">
        <f>ROUNDUP($BD$49,2)</f>
        <v>0</v>
      </c>
      <c r="X29" s="185"/>
      <c r="Y29" s="185"/>
      <c r="Z29" s="185"/>
      <c r="AA29" s="185"/>
      <c r="AB29" s="185"/>
      <c r="AC29" s="185"/>
      <c r="AD29" s="185"/>
      <c r="AE29" s="185"/>
      <c r="AF29" s="27"/>
      <c r="AG29" s="27"/>
      <c r="AH29" s="27"/>
      <c r="AI29" s="27"/>
      <c r="AJ29" s="27"/>
      <c r="AK29" s="186">
        <v>0</v>
      </c>
      <c r="AL29" s="185"/>
      <c r="AM29" s="185"/>
      <c r="AN29" s="185"/>
      <c r="AO29" s="185"/>
      <c r="AP29" s="27"/>
      <c r="AQ29" s="30"/>
      <c r="BE29" s="160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82"/>
    </row>
    <row r="31" spans="2:57" s="6" customFormat="1" ht="27" customHeight="1">
      <c r="B31" s="21"/>
      <c r="C31" s="31"/>
      <c r="D31" s="32" t="s">
        <v>42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43</v>
      </c>
      <c r="U31" s="33"/>
      <c r="V31" s="33"/>
      <c r="W31" s="33"/>
      <c r="X31" s="272" t="s">
        <v>44</v>
      </c>
      <c r="Y31" s="263"/>
      <c r="Z31" s="263"/>
      <c r="AA31" s="263"/>
      <c r="AB31" s="263"/>
      <c r="AC31" s="33"/>
      <c r="AD31" s="33"/>
      <c r="AE31" s="33"/>
      <c r="AF31" s="33"/>
      <c r="AG31" s="33"/>
      <c r="AH31" s="33"/>
      <c r="AI31" s="33"/>
      <c r="AJ31" s="33"/>
      <c r="AK31" s="273">
        <f>ROUNDUP(SUM($AK$23:$AK$29),2)</f>
        <v>0</v>
      </c>
      <c r="AL31" s="263"/>
      <c r="AM31" s="263"/>
      <c r="AN31" s="263"/>
      <c r="AO31" s="274"/>
      <c r="AP31" s="31"/>
      <c r="AQ31" s="35"/>
      <c r="BE31" s="182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82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275" t="s">
        <v>45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277" t="str">
        <f>$K$6</f>
        <v>L2014-38 - Oprava podlahy učeben PZŠ č.p. 438 Jablunkov</v>
      </c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Město Jablunkov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24.04.2014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Město Jablunkov, Dukelská 144, 739 91 Jablunkov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278" t="str">
        <f>IF($E$17="","",$E$17)</f>
        <v> </v>
      </c>
      <c r="AN44" s="276"/>
      <c r="AO44" s="276"/>
      <c r="AP44" s="276"/>
      <c r="AQ44" s="22"/>
      <c r="AR44" s="41"/>
      <c r="AS44" s="214" t="s">
        <v>46</v>
      </c>
      <c r="AT44" s="180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81"/>
      <c r="AT45" s="182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83"/>
      <c r="AT46" s="276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262" t="s">
        <v>47</v>
      </c>
      <c r="D47" s="263"/>
      <c r="E47" s="263"/>
      <c r="F47" s="263"/>
      <c r="G47" s="263"/>
      <c r="H47" s="33"/>
      <c r="I47" s="264" t="s">
        <v>48</v>
      </c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5" t="s">
        <v>49</v>
      </c>
      <c r="AH47" s="263"/>
      <c r="AI47" s="263"/>
      <c r="AJ47" s="263"/>
      <c r="AK47" s="263"/>
      <c r="AL47" s="263"/>
      <c r="AM47" s="263"/>
      <c r="AN47" s="264" t="s">
        <v>50</v>
      </c>
      <c r="AO47" s="263"/>
      <c r="AP47" s="263"/>
      <c r="AQ47" s="52" t="s">
        <v>51</v>
      </c>
      <c r="AR47" s="41"/>
      <c r="AS47" s="53" t="s">
        <v>52</v>
      </c>
      <c r="AT47" s="54" t="s">
        <v>53</v>
      </c>
      <c r="AU47" s="54" t="s">
        <v>54</v>
      </c>
      <c r="AV47" s="54" t="s">
        <v>55</v>
      </c>
      <c r="AW47" s="54" t="s">
        <v>56</v>
      </c>
      <c r="AX47" s="54" t="s">
        <v>57</v>
      </c>
      <c r="AY47" s="54" t="s">
        <v>58</v>
      </c>
      <c r="AZ47" s="54" t="s">
        <v>59</v>
      </c>
      <c r="BA47" s="54" t="s">
        <v>60</v>
      </c>
      <c r="BB47" s="54" t="s">
        <v>61</v>
      </c>
      <c r="BC47" s="54" t="s">
        <v>62</v>
      </c>
      <c r="BD47" s="55" t="s">
        <v>63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64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270">
        <f>ROUNDUP($AG$50,2)</f>
        <v>0</v>
      </c>
      <c r="AH49" s="271"/>
      <c r="AI49" s="271"/>
      <c r="AJ49" s="271"/>
      <c r="AK49" s="271"/>
      <c r="AL49" s="271"/>
      <c r="AM49" s="271"/>
      <c r="AN49" s="270">
        <f>ROUNDUP(SUM($AG$49,$AT$49),2)</f>
        <v>0</v>
      </c>
      <c r="AO49" s="271"/>
      <c r="AP49" s="271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65</v>
      </c>
      <c r="BT49" s="42" t="s">
        <v>66</v>
      </c>
      <c r="BV49" s="42" t="s">
        <v>67</v>
      </c>
      <c r="BW49" s="42" t="s">
        <v>4</v>
      </c>
      <c r="BX49" s="42" t="s">
        <v>68</v>
      </c>
    </row>
    <row r="50" spans="1:76" s="66" customFormat="1" ht="28.5" customHeight="1">
      <c r="A50" s="173" t="s">
        <v>319</v>
      </c>
      <c r="B50" s="67"/>
      <c r="C50" s="68"/>
      <c r="D50" s="268" t="s">
        <v>69</v>
      </c>
      <c r="E50" s="269"/>
      <c r="F50" s="269"/>
      <c r="G50" s="269"/>
      <c r="H50" s="269"/>
      <c r="I50" s="68"/>
      <c r="J50" s="268" t="s">
        <v>70</v>
      </c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6">
        <f>'L2014-38 - Oprava podlahy...'!$M$24</f>
        <v>0</v>
      </c>
      <c r="AH50" s="267"/>
      <c r="AI50" s="267"/>
      <c r="AJ50" s="267"/>
      <c r="AK50" s="267"/>
      <c r="AL50" s="267"/>
      <c r="AM50" s="267"/>
      <c r="AN50" s="266">
        <f>ROUNDUP(SUM($AG$50,$AT$50),2)</f>
        <v>0</v>
      </c>
      <c r="AO50" s="267"/>
      <c r="AP50" s="267"/>
      <c r="AQ50" s="69" t="s">
        <v>71</v>
      </c>
      <c r="AR50" s="70"/>
      <c r="AS50" s="71">
        <v>0</v>
      </c>
      <c r="AT50" s="72">
        <f>ROUNDUP(SUM($AV$50:$AW$50),1)</f>
        <v>0</v>
      </c>
      <c r="AU50" s="73">
        <f>'L2014-38 - Oprava podlahy...'!$W$78</f>
        <v>0</v>
      </c>
      <c r="AV50" s="72">
        <f>'L2014-38 - Oprava podlahy...'!$M$26</f>
        <v>0</v>
      </c>
      <c r="AW50" s="72">
        <f>'L2014-38 - Oprava podlahy...'!$M$27</f>
        <v>0</v>
      </c>
      <c r="AX50" s="72">
        <f>'L2014-38 - Oprava podlahy...'!$M$28</f>
        <v>0</v>
      </c>
      <c r="AY50" s="72">
        <f>'L2014-38 - Oprava podlahy...'!$M$29</f>
        <v>0</v>
      </c>
      <c r="AZ50" s="72">
        <f>'L2014-38 - Oprava podlahy...'!$H$26</f>
        <v>0</v>
      </c>
      <c r="BA50" s="72">
        <f>'L2014-38 - Oprava podlahy...'!$H$27</f>
        <v>0</v>
      </c>
      <c r="BB50" s="72">
        <f>'L2014-38 - Oprava podlahy...'!$H$28</f>
        <v>0</v>
      </c>
      <c r="BC50" s="72">
        <f>'L2014-38 - Oprava podlahy...'!$H$29</f>
        <v>0</v>
      </c>
      <c r="BD50" s="74">
        <f>'L2014-38 - Oprava podlahy...'!$H$30</f>
        <v>0</v>
      </c>
      <c r="BT50" s="66" t="s">
        <v>17</v>
      </c>
      <c r="BU50" s="66" t="s">
        <v>72</v>
      </c>
      <c r="BV50" s="66" t="s">
        <v>67</v>
      </c>
      <c r="BW50" s="66" t="s">
        <v>4</v>
      </c>
      <c r="BX50" s="66" t="s">
        <v>68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G49:AM49"/>
    <mergeCell ref="AN49:AP49"/>
    <mergeCell ref="X31:AB31"/>
    <mergeCell ref="AK31:AO31"/>
    <mergeCell ref="C38:AQ38"/>
    <mergeCell ref="L40:AO40"/>
    <mergeCell ref="AM44:AP44"/>
    <mergeCell ref="AN50:AP50"/>
    <mergeCell ref="AG50:AM50"/>
    <mergeCell ref="D50:H50"/>
    <mergeCell ref="J50:AF50"/>
    <mergeCell ref="AR2:BE2"/>
    <mergeCell ref="C47:G47"/>
    <mergeCell ref="I47:AF47"/>
    <mergeCell ref="AG47:AM47"/>
    <mergeCell ref="AN47:AP47"/>
    <mergeCell ref="AS44:AT46"/>
    <mergeCell ref="L28:O28"/>
    <mergeCell ref="W28:AE28"/>
    <mergeCell ref="AK28:AO28"/>
    <mergeCell ref="L29:O2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L2014-38 - Oprava podlahy...'!C2" tooltip="L2014-38 - Oprava podlahy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5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8"/>
      <c r="B1" s="175"/>
      <c r="C1" s="175"/>
      <c r="D1" s="176" t="s">
        <v>1</v>
      </c>
      <c r="E1" s="175"/>
      <c r="F1" s="177" t="s">
        <v>320</v>
      </c>
      <c r="G1" s="177"/>
      <c r="H1" s="165" t="s">
        <v>321</v>
      </c>
      <c r="I1" s="165"/>
      <c r="J1" s="165"/>
      <c r="K1" s="165"/>
      <c r="L1" s="177" t="s">
        <v>322</v>
      </c>
      <c r="M1" s="177"/>
      <c r="N1" s="175"/>
      <c r="O1" s="176" t="s">
        <v>73</v>
      </c>
      <c r="P1" s="175"/>
      <c r="Q1" s="175"/>
      <c r="R1" s="175"/>
      <c r="S1" s="177" t="s">
        <v>323</v>
      </c>
      <c r="T1" s="177"/>
      <c r="U1" s="178"/>
      <c r="V1" s="17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6" t="s">
        <v>5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0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275" t="s">
        <v>75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18.75" customHeight="1">
      <c r="B6" s="21"/>
      <c r="C6" s="22"/>
      <c r="D6" s="15" t="s">
        <v>14</v>
      </c>
      <c r="E6" s="22"/>
      <c r="F6" s="277" t="s">
        <v>15</v>
      </c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5"/>
    </row>
    <row r="7" spans="2:18" s="6" customFormat="1" ht="14.2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5"/>
    </row>
    <row r="8" spans="2:18" s="6" customFormat="1" ht="15" customHeight="1">
      <c r="B8" s="21"/>
      <c r="C8" s="22"/>
      <c r="D8" s="16" t="s">
        <v>76</v>
      </c>
      <c r="E8" s="22"/>
      <c r="F8" s="1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18</v>
      </c>
      <c r="E9" s="22"/>
      <c r="F9" s="17" t="s">
        <v>19</v>
      </c>
      <c r="G9" s="22"/>
      <c r="H9" s="22"/>
      <c r="I9" s="22"/>
      <c r="J9" s="22"/>
      <c r="K9" s="22"/>
      <c r="L9" s="22"/>
      <c r="M9" s="16" t="s">
        <v>20</v>
      </c>
      <c r="N9" s="22"/>
      <c r="O9" s="287" t="str">
        <f>'Rekapitulace stavby'!$AN$8</f>
        <v>24.04.2014</v>
      </c>
      <c r="P9" s="276"/>
      <c r="Q9" s="22"/>
      <c r="R9" s="25"/>
    </row>
    <row r="10" spans="2:18" s="6" customFormat="1" ht="7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5"/>
    </row>
    <row r="11" spans="2:18" s="6" customFormat="1" ht="15" customHeight="1">
      <c r="B11" s="21"/>
      <c r="C11" s="22"/>
      <c r="D11" s="16" t="s">
        <v>24</v>
      </c>
      <c r="E11" s="22"/>
      <c r="F11" s="22"/>
      <c r="G11" s="22"/>
      <c r="H11" s="22"/>
      <c r="I11" s="22"/>
      <c r="J11" s="22"/>
      <c r="K11" s="22"/>
      <c r="L11" s="22"/>
      <c r="M11" s="16" t="s">
        <v>25</v>
      </c>
      <c r="N11" s="22"/>
      <c r="O11" s="278"/>
      <c r="P11" s="276"/>
      <c r="Q11" s="22"/>
      <c r="R11" s="25"/>
    </row>
    <row r="12" spans="2:18" s="6" customFormat="1" ht="18.75" customHeight="1">
      <c r="B12" s="21"/>
      <c r="C12" s="22"/>
      <c r="D12" s="22"/>
      <c r="E12" s="17" t="s">
        <v>26</v>
      </c>
      <c r="F12" s="22"/>
      <c r="G12" s="22"/>
      <c r="H12" s="22"/>
      <c r="I12" s="22"/>
      <c r="J12" s="22"/>
      <c r="K12" s="22"/>
      <c r="L12" s="22"/>
      <c r="M12" s="16" t="s">
        <v>27</v>
      </c>
      <c r="N12" s="22"/>
      <c r="O12" s="278"/>
      <c r="P12" s="276"/>
      <c r="Q12" s="22"/>
      <c r="R12" s="25"/>
    </row>
    <row r="13" spans="2:18" s="6" customFormat="1" ht="7.5" customHeight="1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</row>
    <row r="14" spans="2:18" s="6" customFormat="1" ht="15" customHeight="1">
      <c r="B14" s="21"/>
      <c r="C14" s="22"/>
      <c r="D14" s="16" t="s">
        <v>28</v>
      </c>
      <c r="E14" s="22"/>
      <c r="F14" s="22"/>
      <c r="G14" s="22"/>
      <c r="H14" s="22"/>
      <c r="I14" s="22"/>
      <c r="J14" s="22"/>
      <c r="K14" s="22"/>
      <c r="L14" s="22"/>
      <c r="M14" s="16" t="s">
        <v>25</v>
      </c>
      <c r="N14" s="22"/>
      <c r="O14" s="278" t="str">
        <f>IF('Rekapitulace stavby'!$AN$13="","",'Rekapitulace stavby'!$AN$13)</f>
        <v>Vyplň údaj</v>
      </c>
      <c r="P14" s="276"/>
      <c r="Q14" s="22"/>
      <c r="R14" s="25"/>
    </row>
    <row r="15" spans="2:18" s="6" customFormat="1" ht="18.75" customHeight="1">
      <c r="B15" s="21"/>
      <c r="C15" s="22"/>
      <c r="D15" s="22"/>
      <c r="E15" s="17" t="str">
        <f>IF('Rekapitulace stavby'!$E$14="","",'Rekapitulace stavby'!$E$14)</f>
        <v>Vyplň údaj</v>
      </c>
      <c r="F15" s="22"/>
      <c r="G15" s="22"/>
      <c r="H15" s="22"/>
      <c r="I15" s="22"/>
      <c r="J15" s="22"/>
      <c r="K15" s="22"/>
      <c r="L15" s="22"/>
      <c r="M15" s="16" t="s">
        <v>27</v>
      </c>
      <c r="N15" s="22"/>
      <c r="O15" s="278" t="str">
        <f>IF('Rekapitulace stavby'!$AN$14="","",'Rekapitulace stavby'!$AN$14)</f>
        <v>Vyplň údaj</v>
      </c>
      <c r="P15" s="276"/>
      <c r="Q15" s="22"/>
      <c r="R15" s="25"/>
    </row>
    <row r="16" spans="2:18" s="6" customFormat="1" ht="7.5" customHeigh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5"/>
    </row>
    <row r="17" spans="2:18" s="6" customFormat="1" ht="15" customHeight="1">
      <c r="B17" s="21"/>
      <c r="C17" s="22"/>
      <c r="D17" s="16" t="s">
        <v>30</v>
      </c>
      <c r="E17" s="22"/>
      <c r="F17" s="22"/>
      <c r="G17" s="22"/>
      <c r="H17" s="22"/>
      <c r="I17" s="22"/>
      <c r="J17" s="22"/>
      <c r="K17" s="22"/>
      <c r="L17" s="22"/>
      <c r="M17" s="16" t="s">
        <v>25</v>
      </c>
      <c r="N17" s="22"/>
      <c r="O17" s="278">
        <f>IF('Rekapitulace stavby'!$AN$16="","",'Rekapitulace stavby'!$AN$16)</f>
      </c>
      <c r="P17" s="276"/>
      <c r="Q17" s="22"/>
      <c r="R17" s="25"/>
    </row>
    <row r="18" spans="2:18" s="6" customFormat="1" ht="18.75" customHeight="1">
      <c r="B18" s="21"/>
      <c r="C18" s="22"/>
      <c r="D18" s="22"/>
      <c r="E18" s="17" t="str">
        <f>IF('Rekapitulace stavby'!$E$17="","",'Rekapitulace stavby'!$E$17)</f>
        <v> </v>
      </c>
      <c r="F18" s="22"/>
      <c r="G18" s="22"/>
      <c r="H18" s="22"/>
      <c r="I18" s="22"/>
      <c r="J18" s="22"/>
      <c r="K18" s="22"/>
      <c r="L18" s="22"/>
      <c r="M18" s="16" t="s">
        <v>27</v>
      </c>
      <c r="N18" s="22"/>
      <c r="O18" s="278">
        <f>IF('Rekapitulace stavby'!$AN$17="","",'Rekapitulace stavby'!$AN$17)</f>
      </c>
      <c r="P18" s="276"/>
      <c r="Q18" s="22"/>
      <c r="R18" s="25"/>
    </row>
    <row r="19" spans="2:18" s="6" customFormat="1" ht="7.5" customHeight="1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5"/>
    </row>
    <row r="20" spans="2:18" s="6" customFormat="1" ht="15" customHeight="1">
      <c r="B20" s="21"/>
      <c r="C20" s="22"/>
      <c r="D20" s="16" t="s">
        <v>33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75" customFormat="1" ht="15.75" customHeight="1">
      <c r="B21" s="76"/>
      <c r="C21" s="77"/>
      <c r="D21" s="77"/>
      <c r="E21" s="162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77"/>
      <c r="R21" s="78"/>
    </row>
    <row r="22" spans="2:18" s="6" customFormat="1" ht="7.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5"/>
    </row>
    <row r="23" spans="2:18" s="6" customFormat="1" ht="7.5" customHeight="1">
      <c r="B23" s="21"/>
      <c r="C23" s="22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22"/>
      <c r="R23" s="25"/>
    </row>
    <row r="24" spans="2:18" s="6" customFormat="1" ht="26.25" customHeight="1">
      <c r="B24" s="21"/>
      <c r="C24" s="22"/>
      <c r="D24" s="79" t="s">
        <v>34</v>
      </c>
      <c r="E24" s="22"/>
      <c r="F24" s="22"/>
      <c r="G24" s="22"/>
      <c r="H24" s="22"/>
      <c r="I24" s="22"/>
      <c r="J24" s="22"/>
      <c r="K24" s="22"/>
      <c r="L24" s="22"/>
      <c r="M24" s="270">
        <f>ROUNDUP($N$78,2)</f>
        <v>0</v>
      </c>
      <c r="N24" s="276"/>
      <c r="O24" s="276"/>
      <c r="P24" s="276"/>
      <c r="Q24" s="22"/>
      <c r="R24" s="25"/>
    </row>
    <row r="25" spans="2:18" s="6" customFormat="1" ht="7.5" customHeight="1">
      <c r="B25" s="21"/>
      <c r="C25" s="2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2"/>
      <c r="R25" s="25"/>
    </row>
    <row r="26" spans="2:18" s="6" customFormat="1" ht="15" customHeight="1">
      <c r="B26" s="21"/>
      <c r="C26" s="22"/>
      <c r="D26" s="27" t="s">
        <v>35</v>
      </c>
      <c r="E26" s="27" t="s">
        <v>36</v>
      </c>
      <c r="F26" s="28">
        <v>0.21</v>
      </c>
      <c r="G26" s="80" t="s">
        <v>37</v>
      </c>
      <c r="H26" s="296">
        <f>SUM($BE$78:$BE$214)</f>
        <v>0</v>
      </c>
      <c r="I26" s="276"/>
      <c r="J26" s="276"/>
      <c r="K26" s="22"/>
      <c r="L26" s="22"/>
      <c r="M26" s="296">
        <f>SUM($BE$78:$BE$214)*$F$26</f>
        <v>0</v>
      </c>
      <c r="N26" s="276"/>
      <c r="O26" s="276"/>
      <c r="P26" s="276"/>
      <c r="Q26" s="22"/>
      <c r="R26" s="25"/>
    </row>
    <row r="27" spans="2:18" s="6" customFormat="1" ht="15" customHeight="1">
      <c r="B27" s="21"/>
      <c r="C27" s="22"/>
      <c r="D27" s="22"/>
      <c r="E27" s="27" t="s">
        <v>38</v>
      </c>
      <c r="F27" s="28">
        <v>0.15</v>
      </c>
      <c r="G27" s="80" t="s">
        <v>37</v>
      </c>
      <c r="H27" s="296">
        <f>SUM($BF$78:$BF$214)</f>
        <v>0</v>
      </c>
      <c r="I27" s="276"/>
      <c r="J27" s="276"/>
      <c r="K27" s="22"/>
      <c r="L27" s="22"/>
      <c r="M27" s="296">
        <f>SUM($BF$78:$BF$214)*$F$27</f>
        <v>0</v>
      </c>
      <c r="N27" s="276"/>
      <c r="O27" s="276"/>
      <c r="P27" s="276"/>
      <c r="Q27" s="22"/>
      <c r="R27" s="25"/>
    </row>
    <row r="28" spans="2:18" s="6" customFormat="1" ht="15" customHeight="1" hidden="1">
      <c r="B28" s="21"/>
      <c r="C28" s="22"/>
      <c r="D28" s="22"/>
      <c r="E28" s="27" t="s">
        <v>39</v>
      </c>
      <c r="F28" s="28">
        <v>0.21</v>
      </c>
      <c r="G28" s="80" t="s">
        <v>37</v>
      </c>
      <c r="H28" s="296">
        <f>SUM($BG$78:$BG$214)</f>
        <v>0</v>
      </c>
      <c r="I28" s="276"/>
      <c r="J28" s="276"/>
      <c r="K28" s="22"/>
      <c r="L28" s="22"/>
      <c r="M28" s="296">
        <v>0</v>
      </c>
      <c r="N28" s="276"/>
      <c r="O28" s="276"/>
      <c r="P28" s="276"/>
      <c r="Q28" s="22"/>
      <c r="R28" s="25"/>
    </row>
    <row r="29" spans="2:18" s="6" customFormat="1" ht="15" customHeight="1" hidden="1">
      <c r="B29" s="21"/>
      <c r="C29" s="22"/>
      <c r="D29" s="22"/>
      <c r="E29" s="27" t="s">
        <v>40</v>
      </c>
      <c r="F29" s="28">
        <v>0.15</v>
      </c>
      <c r="G29" s="80" t="s">
        <v>37</v>
      </c>
      <c r="H29" s="296">
        <f>SUM($BH$78:$BH$214)</f>
        <v>0</v>
      </c>
      <c r="I29" s="276"/>
      <c r="J29" s="276"/>
      <c r="K29" s="22"/>
      <c r="L29" s="22"/>
      <c r="M29" s="296">
        <v>0</v>
      </c>
      <c r="N29" s="276"/>
      <c r="O29" s="276"/>
      <c r="P29" s="276"/>
      <c r="Q29" s="22"/>
      <c r="R29" s="25"/>
    </row>
    <row r="30" spans="2:18" s="6" customFormat="1" ht="15" customHeight="1" hidden="1">
      <c r="B30" s="21"/>
      <c r="C30" s="22"/>
      <c r="D30" s="22"/>
      <c r="E30" s="27" t="s">
        <v>41</v>
      </c>
      <c r="F30" s="28">
        <v>0</v>
      </c>
      <c r="G30" s="80" t="s">
        <v>37</v>
      </c>
      <c r="H30" s="296">
        <f>SUM($BI$78:$BI$214)</f>
        <v>0</v>
      </c>
      <c r="I30" s="276"/>
      <c r="J30" s="276"/>
      <c r="K30" s="22"/>
      <c r="L30" s="22"/>
      <c r="M30" s="296">
        <v>0</v>
      </c>
      <c r="N30" s="276"/>
      <c r="O30" s="276"/>
      <c r="P30" s="276"/>
      <c r="Q30" s="22"/>
      <c r="R30" s="25"/>
    </row>
    <row r="31" spans="2:18" s="6" customFormat="1" ht="7.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5"/>
    </row>
    <row r="32" spans="2:18" s="6" customFormat="1" ht="26.25" customHeight="1">
      <c r="B32" s="21"/>
      <c r="C32" s="31"/>
      <c r="D32" s="32" t="s">
        <v>42</v>
      </c>
      <c r="E32" s="33"/>
      <c r="F32" s="33"/>
      <c r="G32" s="81" t="s">
        <v>43</v>
      </c>
      <c r="H32" s="34" t="s">
        <v>44</v>
      </c>
      <c r="I32" s="33"/>
      <c r="J32" s="33"/>
      <c r="K32" s="33"/>
      <c r="L32" s="273">
        <f>ROUNDUP(SUM($M$24:$M$30),2)</f>
        <v>0</v>
      </c>
      <c r="M32" s="263"/>
      <c r="N32" s="263"/>
      <c r="O32" s="263"/>
      <c r="P32" s="274"/>
      <c r="Q32" s="31"/>
      <c r="R32" s="35"/>
    </row>
    <row r="33" spans="2:18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</row>
    <row r="37" spans="2:18" s="6" customFormat="1" ht="7.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4"/>
    </row>
    <row r="38" spans="2:21" s="6" customFormat="1" ht="37.5" customHeight="1">
      <c r="B38" s="21"/>
      <c r="C38" s="275" t="s">
        <v>77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97"/>
      <c r="T38" s="22"/>
      <c r="U38" s="22"/>
    </row>
    <row r="39" spans="2:21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5"/>
      <c r="T39" s="22"/>
      <c r="U39" s="22"/>
    </row>
    <row r="40" spans="2:21" s="6" customFormat="1" ht="15" customHeight="1">
      <c r="B40" s="21"/>
      <c r="C40" s="15" t="s">
        <v>14</v>
      </c>
      <c r="D40" s="22"/>
      <c r="E40" s="22"/>
      <c r="F40" s="277" t="str">
        <f>$F$6</f>
        <v>L2014-38 - Oprava podlahy učeben PZŠ č.p. 438 Jablunkov</v>
      </c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5"/>
      <c r="T40" s="22"/>
      <c r="U40" s="22"/>
    </row>
    <row r="41" spans="2:21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T41" s="22"/>
      <c r="U41" s="22"/>
    </row>
    <row r="42" spans="2:21" s="6" customFormat="1" ht="18.75" customHeight="1">
      <c r="B42" s="21"/>
      <c r="C42" s="16" t="s">
        <v>18</v>
      </c>
      <c r="D42" s="22"/>
      <c r="E42" s="22"/>
      <c r="F42" s="17" t="str">
        <f>$F$9</f>
        <v>Město Jablunkov</v>
      </c>
      <c r="G42" s="22"/>
      <c r="H42" s="22"/>
      <c r="I42" s="22"/>
      <c r="J42" s="22"/>
      <c r="K42" s="16" t="s">
        <v>20</v>
      </c>
      <c r="L42" s="22"/>
      <c r="M42" s="287" t="str">
        <f>IF($O$9="","",$O$9)</f>
        <v>24.04.2014</v>
      </c>
      <c r="N42" s="276"/>
      <c r="O42" s="276"/>
      <c r="P42" s="276"/>
      <c r="Q42" s="22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5.75" customHeight="1">
      <c r="B44" s="21"/>
      <c r="C44" s="16" t="s">
        <v>24</v>
      </c>
      <c r="D44" s="22"/>
      <c r="E44" s="22"/>
      <c r="F44" s="17" t="str">
        <f>$E$12</f>
        <v>Město Jablunkov, Dukelská 144, 739 91 Jablunkov</v>
      </c>
      <c r="G44" s="22"/>
      <c r="H44" s="22"/>
      <c r="I44" s="22"/>
      <c r="J44" s="22"/>
      <c r="K44" s="16" t="s">
        <v>30</v>
      </c>
      <c r="L44" s="22"/>
      <c r="M44" s="278" t="str">
        <f>$E$18</f>
        <v> </v>
      </c>
      <c r="N44" s="276"/>
      <c r="O44" s="276"/>
      <c r="P44" s="276"/>
      <c r="Q44" s="276"/>
      <c r="R44" s="25"/>
      <c r="T44" s="22"/>
      <c r="U44" s="22"/>
    </row>
    <row r="45" spans="2:21" s="6" customFormat="1" ht="15" customHeight="1">
      <c r="B45" s="21"/>
      <c r="C45" s="16" t="s">
        <v>28</v>
      </c>
      <c r="D45" s="22"/>
      <c r="E45" s="22"/>
      <c r="F45" s="17" t="str">
        <f>IF($E$15="","",$E$15)</f>
        <v>Vyplň údaj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1.2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5"/>
      <c r="T46" s="22"/>
      <c r="U46" s="22"/>
    </row>
    <row r="47" spans="2:21" s="6" customFormat="1" ht="30" customHeight="1">
      <c r="B47" s="21"/>
      <c r="C47" s="294" t="s">
        <v>78</v>
      </c>
      <c r="D47" s="295"/>
      <c r="E47" s="295"/>
      <c r="F47" s="295"/>
      <c r="G47" s="295"/>
      <c r="H47" s="31"/>
      <c r="I47" s="31"/>
      <c r="J47" s="31"/>
      <c r="K47" s="31"/>
      <c r="L47" s="31"/>
      <c r="M47" s="31"/>
      <c r="N47" s="294" t="s">
        <v>79</v>
      </c>
      <c r="O47" s="295"/>
      <c r="P47" s="295"/>
      <c r="Q47" s="295"/>
      <c r="R47" s="3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47" s="6" customFormat="1" ht="30" customHeight="1">
      <c r="B49" s="21"/>
      <c r="C49" s="60" t="s">
        <v>80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70">
        <f>ROUNDUP($N$78,2)</f>
        <v>0</v>
      </c>
      <c r="O49" s="276"/>
      <c r="P49" s="276"/>
      <c r="Q49" s="276"/>
      <c r="R49" s="25"/>
      <c r="T49" s="22"/>
      <c r="U49" s="22"/>
      <c r="AU49" s="6" t="s">
        <v>81</v>
      </c>
    </row>
    <row r="50" spans="2:21" s="85" customFormat="1" ht="25.5" customHeight="1">
      <c r="B50" s="86"/>
      <c r="C50" s="87"/>
      <c r="D50" s="87" t="s">
        <v>82</v>
      </c>
      <c r="E50" s="87"/>
      <c r="F50" s="87"/>
      <c r="G50" s="87"/>
      <c r="H50" s="87"/>
      <c r="I50" s="87"/>
      <c r="J50" s="87"/>
      <c r="K50" s="87"/>
      <c r="L50" s="87"/>
      <c r="M50" s="87"/>
      <c r="N50" s="292">
        <f>ROUNDUP($N$79,2)</f>
        <v>0</v>
      </c>
      <c r="O50" s="293"/>
      <c r="P50" s="293"/>
      <c r="Q50" s="293"/>
      <c r="R50" s="88"/>
      <c r="T50" s="87"/>
      <c r="U50" s="87"/>
    </row>
    <row r="51" spans="2:21" s="89" customFormat="1" ht="21" customHeight="1">
      <c r="B51" s="90"/>
      <c r="C51" s="91"/>
      <c r="D51" s="91" t="s">
        <v>83</v>
      </c>
      <c r="E51" s="91"/>
      <c r="F51" s="91"/>
      <c r="G51" s="91"/>
      <c r="H51" s="91"/>
      <c r="I51" s="91"/>
      <c r="J51" s="91"/>
      <c r="K51" s="91"/>
      <c r="L51" s="91"/>
      <c r="M51" s="91"/>
      <c r="N51" s="290">
        <f>ROUNDUP($N$80,2)</f>
        <v>0</v>
      </c>
      <c r="O51" s="291"/>
      <c r="P51" s="291"/>
      <c r="Q51" s="291"/>
      <c r="R51" s="92"/>
      <c r="T51" s="91"/>
      <c r="U51" s="91"/>
    </row>
    <row r="52" spans="2:21" s="89" customFormat="1" ht="21" customHeight="1">
      <c r="B52" s="90"/>
      <c r="C52" s="91"/>
      <c r="D52" s="91" t="s">
        <v>84</v>
      </c>
      <c r="E52" s="91"/>
      <c r="F52" s="91"/>
      <c r="G52" s="91"/>
      <c r="H52" s="91"/>
      <c r="I52" s="91"/>
      <c r="J52" s="91"/>
      <c r="K52" s="91"/>
      <c r="L52" s="91"/>
      <c r="M52" s="91"/>
      <c r="N52" s="290">
        <f>ROUNDUP($N$88,2)</f>
        <v>0</v>
      </c>
      <c r="O52" s="291"/>
      <c r="P52" s="291"/>
      <c r="Q52" s="291"/>
      <c r="R52" s="92"/>
      <c r="T52" s="91"/>
      <c r="U52" s="91"/>
    </row>
    <row r="53" spans="2:21" s="89" customFormat="1" ht="15.75" customHeight="1">
      <c r="B53" s="90"/>
      <c r="C53" s="91"/>
      <c r="D53" s="91" t="s">
        <v>85</v>
      </c>
      <c r="E53" s="91"/>
      <c r="F53" s="91"/>
      <c r="G53" s="91"/>
      <c r="H53" s="91"/>
      <c r="I53" s="91"/>
      <c r="J53" s="91"/>
      <c r="K53" s="91"/>
      <c r="L53" s="91"/>
      <c r="M53" s="91"/>
      <c r="N53" s="290">
        <f>ROUNDUP($N$92,2)</f>
        <v>0</v>
      </c>
      <c r="O53" s="291"/>
      <c r="P53" s="291"/>
      <c r="Q53" s="291"/>
      <c r="R53" s="92"/>
      <c r="T53" s="91"/>
      <c r="U53" s="91"/>
    </row>
    <row r="54" spans="2:21" s="85" customFormat="1" ht="25.5" customHeight="1">
      <c r="B54" s="86"/>
      <c r="C54" s="87"/>
      <c r="D54" s="87" t="s">
        <v>86</v>
      </c>
      <c r="E54" s="87"/>
      <c r="F54" s="87"/>
      <c r="G54" s="87"/>
      <c r="H54" s="87"/>
      <c r="I54" s="87"/>
      <c r="J54" s="87"/>
      <c r="K54" s="87"/>
      <c r="L54" s="87"/>
      <c r="M54" s="87"/>
      <c r="N54" s="292">
        <f>ROUNDUP($N$107,2)</f>
        <v>0</v>
      </c>
      <c r="O54" s="293"/>
      <c r="P54" s="293"/>
      <c r="Q54" s="293"/>
      <c r="R54" s="88"/>
      <c r="T54" s="87"/>
      <c r="U54" s="87"/>
    </row>
    <row r="55" spans="2:21" s="89" customFormat="1" ht="21" customHeight="1">
      <c r="B55" s="90"/>
      <c r="C55" s="91"/>
      <c r="D55" s="91" t="s">
        <v>87</v>
      </c>
      <c r="E55" s="91"/>
      <c r="F55" s="91"/>
      <c r="G55" s="91"/>
      <c r="H55" s="91"/>
      <c r="I55" s="91"/>
      <c r="J55" s="91"/>
      <c r="K55" s="91"/>
      <c r="L55" s="91"/>
      <c r="M55" s="91"/>
      <c r="N55" s="290">
        <f>ROUNDUP($N$108,2)</f>
        <v>0</v>
      </c>
      <c r="O55" s="291"/>
      <c r="P55" s="291"/>
      <c r="Q55" s="291"/>
      <c r="R55" s="92"/>
      <c r="T55" s="91"/>
      <c r="U55" s="91"/>
    </row>
    <row r="56" spans="2:21" s="89" customFormat="1" ht="21" customHeight="1">
      <c r="B56" s="90"/>
      <c r="C56" s="91"/>
      <c r="D56" s="91" t="s">
        <v>88</v>
      </c>
      <c r="E56" s="91"/>
      <c r="F56" s="91"/>
      <c r="G56" s="91"/>
      <c r="H56" s="91"/>
      <c r="I56" s="91"/>
      <c r="J56" s="91"/>
      <c r="K56" s="91"/>
      <c r="L56" s="91"/>
      <c r="M56" s="91"/>
      <c r="N56" s="290">
        <f>ROUNDUP($N$131,2)</f>
        <v>0</v>
      </c>
      <c r="O56" s="291"/>
      <c r="P56" s="291"/>
      <c r="Q56" s="291"/>
      <c r="R56" s="92"/>
      <c r="T56" s="91"/>
      <c r="U56" s="91"/>
    </row>
    <row r="57" spans="2:21" s="89" customFormat="1" ht="21" customHeight="1">
      <c r="B57" s="90"/>
      <c r="C57" s="91"/>
      <c r="D57" s="91" t="s">
        <v>89</v>
      </c>
      <c r="E57" s="91"/>
      <c r="F57" s="91"/>
      <c r="G57" s="91"/>
      <c r="H57" s="91"/>
      <c r="I57" s="91"/>
      <c r="J57" s="91"/>
      <c r="K57" s="91"/>
      <c r="L57" s="91"/>
      <c r="M57" s="91"/>
      <c r="N57" s="290">
        <f>ROUNDUP($N$138,2)</f>
        <v>0</v>
      </c>
      <c r="O57" s="291"/>
      <c r="P57" s="291"/>
      <c r="Q57" s="291"/>
      <c r="R57" s="92"/>
      <c r="T57" s="91"/>
      <c r="U57" s="91"/>
    </row>
    <row r="58" spans="2:21" s="89" customFormat="1" ht="21" customHeight="1">
      <c r="B58" s="90"/>
      <c r="C58" s="91"/>
      <c r="D58" s="91" t="s">
        <v>90</v>
      </c>
      <c r="E58" s="91"/>
      <c r="F58" s="91"/>
      <c r="G58" s="91"/>
      <c r="H58" s="91"/>
      <c r="I58" s="91"/>
      <c r="J58" s="91"/>
      <c r="K58" s="91"/>
      <c r="L58" s="91"/>
      <c r="M58" s="91"/>
      <c r="N58" s="290">
        <f>ROUNDUP($N$147,2)</f>
        <v>0</v>
      </c>
      <c r="O58" s="291"/>
      <c r="P58" s="291"/>
      <c r="Q58" s="291"/>
      <c r="R58" s="92"/>
      <c r="T58" s="91"/>
      <c r="U58" s="91"/>
    </row>
    <row r="59" spans="2:21" s="89" customFormat="1" ht="21" customHeight="1">
      <c r="B59" s="90"/>
      <c r="C59" s="91"/>
      <c r="D59" s="91" t="s">
        <v>91</v>
      </c>
      <c r="E59" s="91"/>
      <c r="F59" s="91"/>
      <c r="G59" s="91"/>
      <c r="H59" s="91"/>
      <c r="I59" s="91"/>
      <c r="J59" s="91"/>
      <c r="K59" s="91"/>
      <c r="L59" s="91"/>
      <c r="M59" s="91"/>
      <c r="N59" s="290">
        <f>ROUNDUP($N$159,2)</f>
        <v>0</v>
      </c>
      <c r="O59" s="291"/>
      <c r="P59" s="291"/>
      <c r="Q59" s="291"/>
      <c r="R59" s="92"/>
      <c r="T59" s="91"/>
      <c r="U59" s="91"/>
    </row>
    <row r="60" spans="2:21" s="89" customFormat="1" ht="21" customHeight="1">
      <c r="B60" s="90"/>
      <c r="C60" s="91"/>
      <c r="D60" s="91" t="s">
        <v>92</v>
      </c>
      <c r="E60" s="91"/>
      <c r="F60" s="91"/>
      <c r="G60" s="91"/>
      <c r="H60" s="91"/>
      <c r="I60" s="91"/>
      <c r="J60" s="91"/>
      <c r="K60" s="91"/>
      <c r="L60" s="91"/>
      <c r="M60" s="91"/>
      <c r="N60" s="290">
        <f>ROUNDUP($N$194,2)</f>
        <v>0</v>
      </c>
      <c r="O60" s="291"/>
      <c r="P60" s="291"/>
      <c r="Q60" s="291"/>
      <c r="R60" s="92"/>
      <c r="T60" s="91"/>
      <c r="U60" s="91"/>
    </row>
    <row r="61" spans="2:21" s="89" customFormat="1" ht="21" customHeight="1">
      <c r="B61" s="90"/>
      <c r="C61" s="91"/>
      <c r="D61" s="91" t="s">
        <v>93</v>
      </c>
      <c r="E61" s="91"/>
      <c r="F61" s="91"/>
      <c r="G61" s="91"/>
      <c r="H61" s="91"/>
      <c r="I61" s="91"/>
      <c r="J61" s="91"/>
      <c r="K61" s="91"/>
      <c r="L61" s="91"/>
      <c r="M61" s="91"/>
      <c r="N61" s="290">
        <f>ROUNDUP($N$201,2)</f>
        <v>0</v>
      </c>
      <c r="O61" s="291"/>
      <c r="P61" s="291"/>
      <c r="Q61" s="291"/>
      <c r="R61" s="92"/>
      <c r="T61" s="91"/>
      <c r="U61" s="91"/>
    </row>
    <row r="62" spans="2:21" s="6" customFormat="1" ht="22.5" customHeight="1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5"/>
      <c r="T62" s="22"/>
      <c r="U62" s="22"/>
    </row>
    <row r="63" spans="2:21" s="6" customFormat="1" ht="7.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/>
      <c r="T63" s="22"/>
      <c r="U63" s="22"/>
    </row>
    <row r="67" spans="2:19" s="6" customFormat="1" ht="7.5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</row>
    <row r="68" spans="2:19" s="6" customFormat="1" ht="37.5" customHeight="1">
      <c r="B68" s="21"/>
      <c r="C68" s="275" t="s">
        <v>94</v>
      </c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5" customHeight="1">
      <c r="B70" s="21"/>
      <c r="C70" s="15" t="s">
        <v>14</v>
      </c>
      <c r="D70" s="22"/>
      <c r="E70" s="22"/>
      <c r="F70" s="277" t="str">
        <f>$F$6</f>
        <v>L2014-38 - Oprava podlahy učeben PZŠ č.p. 438 Jablunkov</v>
      </c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8.75" customHeight="1">
      <c r="B72" s="21"/>
      <c r="C72" s="16" t="s">
        <v>18</v>
      </c>
      <c r="D72" s="22"/>
      <c r="E72" s="22"/>
      <c r="F72" s="17" t="str">
        <f>$F$9</f>
        <v>Město Jablunkov</v>
      </c>
      <c r="G72" s="22"/>
      <c r="H72" s="22"/>
      <c r="I72" s="22"/>
      <c r="J72" s="22"/>
      <c r="K72" s="16" t="s">
        <v>20</v>
      </c>
      <c r="L72" s="22"/>
      <c r="M72" s="287" t="str">
        <f>IF($O$9="","",$O$9)</f>
        <v>24.04.2014</v>
      </c>
      <c r="N72" s="276"/>
      <c r="O72" s="276"/>
      <c r="P72" s="276"/>
      <c r="Q72" s="22"/>
      <c r="R72" s="22"/>
      <c r="S72" s="41"/>
    </row>
    <row r="73" spans="2:19" s="6" customFormat="1" ht="7.5" customHeigh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5.75" customHeight="1">
      <c r="B74" s="21"/>
      <c r="C74" s="16" t="s">
        <v>24</v>
      </c>
      <c r="D74" s="22"/>
      <c r="E74" s="22"/>
      <c r="F74" s="17" t="str">
        <f>$E$12</f>
        <v>Město Jablunkov, Dukelská 144, 739 91 Jablunkov</v>
      </c>
      <c r="G74" s="22"/>
      <c r="H74" s="22"/>
      <c r="I74" s="22"/>
      <c r="J74" s="22"/>
      <c r="K74" s="16" t="s">
        <v>30</v>
      </c>
      <c r="L74" s="22"/>
      <c r="M74" s="278" t="str">
        <f>$E$18</f>
        <v> </v>
      </c>
      <c r="N74" s="276"/>
      <c r="O74" s="276"/>
      <c r="P74" s="276"/>
      <c r="Q74" s="276"/>
      <c r="R74" s="22"/>
      <c r="S74" s="41"/>
    </row>
    <row r="75" spans="2:19" s="6" customFormat="1" ht="15" customHeight="1">
      <c r="B75" s="21"/>
      <c r="C75" s="16" t="s">
        <v>28</v>
      </c>
      <c r="D75" s="22"/>
      <c r="E75" s="22"/>
      <c r="F75" s="17" t="str">
        <f>IF($E$15="","",$E$15)</f>
        <v>Vyplň údaj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19" s="6" customFormat="1" ht="11.25" customHeight="1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41"/>
    </row>
    <row r="77" spans="2:27" s="93" customFormat="1" ht="30" customHeight="1">
      <c r="B77" s="94"/>
      <c r="C77" s="95" t="s">
        <v>95</v>
      </c>
      <c r="D77" s="96" t="s">
        <v>51</v>
      </c>
      <c r="E77" s="96" t="s">
        <v>47</v>
      </c>
      <c r="F77" s="288" t="s">
        <v>96</v>
      </c>
      <c r="G77" s="289"/>
      <c r="H77" s="289"/>
      <c r="I77" s="289"/>
      <c r="J77" s="96" t="s">
        <v>97</v>
      </c>
      <c r="K77" s="96" t="s">
        <v>98</v>
      </c>
      <c r="L77" s="288" t="s">
        <v>99</v>
      </c>
      <c r="M77" s="289"/>
      <c r="N77" s="288" t="s">
        <v>100</v>
      </c>
      <c r="O77" s="289"/>
      <c r="P77" s="289"/>
      <c r="Q77" s="289"/>
      <c r="R77" s="97" t="s">
        <v>101</v>
      </c>
      <c r="S77" s="98"/>
      <c r="T77" s="53" t="s">
        <v>102</v>
      </c>
      <c r="U77" s="54" t="s">
        <v>35</v>
      </c>
      <c r="V77" s="54" t="s">
        <v>103</v>
      </c>
      <c r="W77" s="54" t="s">
        <v>104</v>
      </c>
      <c r="X77" s="54" t="s">
        <v>105</v>
      </c>
      <c r="Y77" s="54" t="s">
        <v>106</v>
      </c>
      <c r="Z77" s="54" t="s">
        <v>107</v>
      </c>
      <c r="AA77" s="55" t="s">
        <v>108</v>
      </c>
    </row>
    <row r="78" spans="2:63" s="6" customFormat="1" ht="30" customHeight="1">
      <c r="B78" s="21"/>
      <c r="C78" s="60" t="s">
        <v>80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170">
        <f>$BK$78</f>
        <v>0</v>
      </c>
      <c r="O78" s="276"/>
      <c r="P78" s="276"/>
      <c r="Q78" s="276"/>
      <c r="R78" s="22"/>
      <c r="S78" s="41"/>
      <c r="T78" s="57"/>
      <c r="U78" s="58"/>
      <c r="V78" s="58"/>
      <c r="W78" s="99">
        <f>$W$79+$W$107</f>
        <v>0</v>
      </c>
      <c r="X78" s="58"/>
      <c r="Y78" s="99">
        <f>$Y$79+$Y$107</f>
        <v>6.053138330000001</v>
      </c>
      <c r="Z78" s="58"/>
      <c r="AA78" s="100">
        <f>$AA$79+$AA$107</f>
        <v>8.2853024</v>
      </c>
      <c r="AT78" s="6" t="s">
        <v>65</v>
      </c>
      <c r="AU78" s="6" t="s">
        <v>81</v>
      </c>
      <c r="BK78" s="101">
        <f>$BK$79+$BK$107</f>
        <v>0</v>
      </c>
    </row>
    <row r="79" spans="2:63" s="102" customFormat="1" ht="37.5" customHeight="1">
      <c r="B79" s="103"/>
      <c r="C79" s="104"/>
      <c r="D79" s="105" t="s">
        <v>82</v>
      </c>
      <c r="E79" s="104"/>
      <c r="F79" s="104"/>
      <c r="G79" s="104"/>
      <c r="H79" s="104"/>
      <c r="I79" s="104"/>
      <c r="J79" s="104"/>
      <c r="K79" s="104"/>
      <c r="L79" s="104"/>
      <c r="M79" s="104"/>
      <c r="N79" s="171">
        <f>$BK$79</f>
        <v>0</v>
      </c>
      <c r="O79" s="151"/>
      <c r="P79" s="151"/>
      <c r="Q79" s="151"/>
      <c r="R79" s="104"/>
      <c r="S79" s="106"/>
      <c r="T79" s="107"/>
      <c r="U79" s="104"/>
      <c r="V79" s="104"/>
      <c r="W79" s="108">
        <f>$W$80+$W$88</f>
        <v>0</v>
      </c>
      <c r="X79" s="104"/>
      <c r="Y79" s="108">
        <f>$Y$80+$Y$88</f>
        <v>0.0196518</v>
      </c>
      <c r="Z79" s="104"/>
      <c r="AA79" s="109">
        <f>$AA$80+$AA$88</f>
        <v>4.34</v>
      </c>
      <c r="AR79" s="110" t="s">
        <v>17</v>
      </c>
      <c r="AT79" s="110" t="s">
        <v>65</v>
      </c>
      <c r="AU79" s="110" t="s">
        <v>66</v>
      </c>
      <c r="AY79" s="110" t="s">
        <v>109</v>
      </c>
      <c r="BK79" s="111">
        <f>$BK$80+$BK$88</f>
        <v>0</v>
      </c>
    </row>
    <row r="80" spans="2:63" s="102" customFormat="1" ht="21" customHeight="1">
      <c r="B80" s="103"/>
      <c r="C80" s="104"/>
      <c r="D80" s="112" t="s">
        <v>83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52">
        <f>$BK$80</f>
        <v>0</v>
      </c>
      <c r="O80" s="151"/>
      <c r="P80" s="151"/>
      <c r="Q80" s="151"/>
      <c r="R80" s="104"/>
      <c r="S80" s="106"/>
      <c r="T80" s="107"/>
      <c r="U80" s="104"/>
      <c r="V80" s="104"/>
      <c r="W80" s="108">
        <f>SUM($W$81:$W$87)</f>
        <v>0</v>
      </c>
      <c r="X80" s="104"/>
      <c r="Y80" s="108">
        <f>SUM($Y$81:$Y$87)</f>
        <v>0.0196518</v>
      </c>
      <c r="Z80" s="104"/>
      <c r="AA80" s="109">
        <f>SUM($AA$81:$AA$87)</f>
        <v>0</v>
      </c>
      <c r="AR80" s="110" t="s">
        <v>17</v>
      </c>
      <c r="AT80" s="110" t="s">
        <v>65</v>
      </c>
      <c r="AU80" s="110" t="s">
        <v>17</v>
      </c>
      <c r="AY80" s="110" t="s">
        <v>109</v>
      </c>
      <c r="BK80" s="111">
        <f>SUM($BK$81:$BK$87)</f>
        <v>0</v>
      </c>
    </row>
    <row r="81" spans="2:65" s="6" customFormat="1" ht="27" customHeight="1">
      <c r="B81" s="21"/>
      <c r="C81" s="113" t="s">
        <v>17</v>
      </c>
      <c r="D81" s="113" t="s">
        <v>110</v>
      </c>
      <c r="E81" s="114" t="s">
        <v>111</v>
      </c>
      <c r="F81" s="153" t="s">
        <v>112</v>
      </c>
      <c r="G81" s="154"/>
      <c r="H81" s="154"/>
      <c r="I81" s="154"/>
      <c r="J81" s="116" t="s">
        <v>113</v>
      </c>
      <c r="K81" s="117">
        <v>9.358</v>
      </c>
      <c r="L81" s="155"/>
      <c r="M81" s="154"/>
      <c r="N81" s="279">
        <f>ROUND($L$81*$K$81,2)</f>
        <v>0</v>
      </c>
      <c r="O81" s="154"/>
      <c r="P81" s="154"/>
      <c r="Q81" s="154"/>
      <c r="R81" s="115" t="s">
        <v>114</v>
      </c>
      <c r="S81" s="41"/>
      <c r="T81" s="118"/>
      <c r="U81" s="119" t="s">
        <v>36</v>
      </c>
      <c r="V81" s="22"/>
      <c r="W81" s="22"/>
      <c r="X81" s="120">
        <v>0.0021</v>
      </c>
      <c r="Y81" s="120">
        <f>$X$81*$K$81</f>
        <v>0.0196518</v>
      </c>
      <c r="Z81" s="120">
        <v>0</v>
      </c>
      <c r="AA81" s="121">
        <f>$Z$81*$K$81</f>
        <v>0</v>
      </c>
      <c r="AR81" s="75" t="s">
        <v>115</v>
      </c>
      <c r="AT81" s="75" t="s">
        <v>110</v>
      </c>
      <c r="AU81" s="75" t="s">
        <v>74</v>
      </c>
      <c r="AY81" s="6" t="s">
        <v>109</v>
      </c>
      <c r="BE81" s="122">
        <f>IF($U$81="základní",$N$81,0)</f>
        <v>0</v>
      </c>
      <c r="BF81" s="122">
        <f>IF($U$81="snížená",$N$81,0)</f>
        <v>0</v>
      </c>
      <c r="BG81" s="122">
        <f>IF($U$81="zákl. přenesená",$N$81,0)</f>
        <v>0</v>
      </c>
      <c r="BH81" s="122">
        <f>IF($U$81="sníž. přenesená",$N$81,0)</f>
        <v>0</v>
      </c>
      <c r="BI81" s="122">
        <f>IF($U$81="nulová",$N$81,0)</f>
        <v>0</v>
      </c>
      <c r="BJ81" s="75" t="s">
        <v>17</v>
      </c>
      <c r="BK81" s="122">
        <f>ROUND($L$81*$K$81,2)</f>
        <v>0</v>
      </c>
      <c r="BL81" s="75" t="s">
        <v>115</v>
      </c>
      <c r="BM81" s="75" t="s">
        <v>116</v>
      </c>
    </row>
    <row r="82" spans="2:47" s="6" customFormat="1" ht="27" customHeight="1">
      <c r="B82" s="21"/>
      <c r="C82" s="22"/>
      <c r="D82" s="22"/>
      <c r="E82" s="22"/>
      <c r="F82" s="280" t="s">
        <v>117</v>
      </c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41"/>
      <c r="T82" s="50"/>
      <c r="U82" s="22"/>
      <c r="V82" s="22"/>
      <c r="W82" s="22"/>
      <c r="X82" s="22"/>
      <c r="Y82" s="22"/>
      <c r="Z82" s="22"/>
      <c r="AA82" s="51"/>
      <c r="AT82" s="6" t="s">
        <v>118</v>
      </c>
      <c r="AU82" s="6" t="s">
        <v>74</v>
      </c>
    </row>
    <row r="83" spans="2:51" s="6" customFormat="1" ht="15.75" customHeight="1">
      <c r="B83" s="123"/>
      <c r="C83" s="124"/>
      <c r="D83" s="124"/>
      <c r="E83" s="124"/>
      <c r="F83" s="166" t="s">
        <v>119</v>
      </c>
      <c r="G83" s="167"/>
      <c r="H83" s="167"/>
      <c r="I83" s="167"/>
      <c r="J83" s="124"/>
      <c r="K83" s="125">
        <v>32.29</v>
      </c>
      <c r="L83" s="124"/>
      <c r="M83" s="124"/>
      <c r="N83" s="124"/>
      <c r="O83" s="124"/>
      <c r="P83" s="124"/>
      <c r="Q83" s="124"/>
      <c r="R83" s="124"/>
      <c r="S83" s="126"/>
      <c r="T83" s="127"/>
      <c r="U83" s="124"/>
      <c r="V83" s="124"/>
      <c r="W83" s="124"/>
      <c r="X83" s="124"/>
      <c r="Y83" s="124"/>
      <c r="Z83" s="124"/>
      <c r="AA83" s="128"/>
      <c r="AT83" s="129" t="s">
        <v>120</v>
      </c>
      <c r="AU83" s="129" t="s">
        <v>74</v>
      </c>
      <c r="AV83" s="129" t="s">
        <v>74</v>
      </c>
      <c r="AW83" s="129" t="s">
        <v>81</v>
      </c>
      <c r="AX83" s="129" t="s">
        <v>66</v>
      </c>
      <c r="AY83" s="129" t="s">
        <v>109</v>
      </c>
    </row>
    <row r="84" spans="2:51" s="6" customFormat="1" ht="15.75" customHeight="1">
      <c r="B84" s="123"/>
      <c r="C84" s="124"/>
      <c r="D84" s="124"/>
      <c r="E84" s="124"/>
      <c r="F84" s="166" t="s">
        <v>121</v>
      </c>
      <c r="G84" s="167"/>
      <c r="H84" s="167"/>
      <c r="I84" s="167"/>
      <c r="J84" s="124"/>
      <c r="K84" s="125">
        <v>32.45</v>
      </c>
      <c r="L84" s="124"/>
      <c r="M84" s="124"/>
      <c r="N84" s="124"/>
      <c r="O84" s="124"/>
      <c r="P84" s="124"/>
      <c r="Q84" s="124"/>
      <c r="R84" s="124"/>
      <c r="S84" s="126"/>
      <c r="T84" s="127"/>
      <c r="U84" s="124"/>
      <c r="V84" s="124"/>
      <c r="W84" s="124"/>
      <c r="X84" s="124"/>
      <c r="Y84" s="124"/>
      <c r="Z84" s="124"/>
      <c r="AA84" s="128"/>
      <c r="AT84" s="129" t="s">
        <v>120</v>
      </c>
      <c r="AU84" s="129" t="s">
        <v>74</v>
      </c>
      <c r="AV84" s="129" t="s">
        <v>74</v>
      </c>
      <c r="AW84" s="129" t="s">
        <v>81</v>
      </c>
      <c r="AX84" s="129" t="s">
        <v>66</v>
      </c>
      <c r="AY84" s="129" t="s">
        <v>109</v>
      </c>
    </row>
    <row r="85" spans="2:51" s="6" customFormat="1" ht="15.75" customHeight="1">
      <c r="B85" s="123"/>
      <c r="C85" s="124"/>
      <c r="D85" s="124"/>
      <c r="E85" s="124"/>
      <c r="F85" s="166" t="s">
        <v>122</v>
      </c>
      <c r="G85" s="167"/>
      <c r="H85" s="167"/>
      <c r="I85" s="167"/>
      <c r="J85" s="124"/>
      <c r="K85" s="125">
        <v>28.84</v>
      </c>
      <c r="L85" s="124"/>
      <c r="M85" s="124"/>
      <c r="N85" s="124"/>
      <c r="O85" s="124"/>
      <c r="P85" s="124"/>
      <c r="Q85" s="124"/>
      <c r="R85" s="124"/>
      <c r="S85" s="126"/>
      <c r="T85" s="127"/>
      <c r="U85" s="124"/>
      <c r="V85" s="124"/>
      <c r="W85" s="124"/>
      <c r="X85" s="124"/>
      <c r="Y85" s="124"/>
      <c r="Z85" s="124"/>
      <c r="AA85" s="128"/>
      <c r="AT85" s="129" t="s">
        <v>120</v>
      </c>
      <c r="AU85" s="129" t="s">
        <v>74</v>
      </c>
      <c r="AV85" s="129" t="s">
        <v>74</v>
      </c>
      <c r="AW85" s="129" t="s">
        <v>81</v>
      </c>
      <c r="AX85" s="129" t="s">
        <v>66</v>
      </c>
      <c r="AY85" s="129" t="s">
        <v>109</v>
      </c>
    </row>
    <row r="86" spans="2:51" s="6" customFormat="1" ht="15.75" customHeight="1">
      <c r="B86" s="130"/>
      <c r="C86" s="131"/>
      <c r="D86" s="131"/>
      <c r="E86" s="131"/>
      <c r="F86" s="285" t="s">
        <v>123</v>
      </c>
      <c r="G86" s="286"/>
      <c r="H86" s="286"/>
      <c r="I86" s="286"/>
      <c r="J86" s="131"/>
      <c r="K86" s="132">
        <v>93.58</v>
      </c>
      <c r="L86" s="131"/>
      <c r="M86" s="131"/>
      <c r="N86" s="131"/>
      <c r="O86" s="131"/>
      <c r="P86" s="131"/>
      <c r="Q86" s="131"/>
      <c r="R86" s="131"/>
      <c r="S86" s="133"/>
      <c r="T86" s="134"/>
      <c r="U86" s="131"/>
      <c r="V86" s="131"/>
      <c r="W86" s="131"/>
      <c r="X86" s="131"/>
      <c r="Y86" s="131"/>
      <c r="Z86" s="131"/>
      <c r="AA86" s="135"/>
      <c r="AT86" s="136" t="s">
        <v>120</v>
      </c>
      <c r="AU86" s="136" t="s">
        <v>74</v>
      </c>
      <c r="AV86" s="136" t="s">
        <v>124</v>
      </c>
      <c r="AW86" s="136" t="s">
        <v>81</v>
      </c>
      <c r="AX86" s="136" t="s">
        <v>66</v>
      </c>
      <c r="AY86" s="136" t="s">
        <v>109</v>
      </c>
    </row>
    <row r="87" spans="2:51" s="6" customFormat="1" ht="15.75" customHeight="1">
      <c r="B87" s="123"/>
      <c r="C87" s="124"/>
      <c r="D87" s="124"/>
      <c r="E87" s="124"/>
      <c r="F87" s="166" t="s">
        <v>125</v>
      </c>
      <c r="G87" s="167"/>
      <c r="H87" s="167"/>
      <c r="I87" s="167"/>
      <c r="J87" s="124"/>
      <c r="K87" s="125">
        <v>9.358</v>
      </c>
      <c r="L87" s="124"/>
      <c r="M87" s="124"/>
      <c r="N87" s="124"/>
      <c r="O87" s="124"/>
      <c r="P87" s="124"/>
      <c r="Q87" s="124"/>
      <c r="R87" s="124"/>
      <c r="S87" s="126"/>
      <c r="T87" s="127"/>
      <c r="U87" s="124"/>
      <c r="V87" s="124"/>
      <c r="W87" s="124"/>
      <c r="X87" s="124"/>
      <c r="Y87" s="124"/>
      <c r="Z87" s="124"/>
      <c r="AA87" s="128"/>
      <c r="AT87" s="129" t="s">
        <v>120</v>
      </c>
      <c r="AU87" s="129" t="s">
        <v>74</v>
      </c>
      <c r="AV87" s="129" t="s">
        <v>74</v>
      </c>
      <c r="AW87" s="129" t="s">
        <v>81</v>
      </c>
      <c r="AX87" s="129" t="s">
        <v>17</v>
      </c>
      <c r="AY87" s="129" t="s">
        <v>109</v>
      </c>
    </row>
    <row r="88" spans="2:63" s="102" customFormat="1" ht="30.75" customHeight="1">
      <c r="B88" s="103"/>
      <c r="C88" s="104"/>
      <c r="D88" s="112" t="s">
        <v>84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52">
        <f>$BK$88</f>
        <v>0</v>
      </c>
      <c r="O88" s="151"/>
      <c r="P88" s="151"/>
      <c r="Q88" s="151"/>
      <c r="R88" s="104"/>
      <c r="S88" s="106"/>
      <c r="T88" s="107"/>
      <c r="U88" s="104"/>
      <c r="V88" s="104"/>
      <c r="W88" s="108">
        <f>$W$89+SUM($W$90:$W$92)</f>
        <v>0</v>
      </c>
      <c r="X88" s="104"/>
      <c r="Y88" s="108">
        <f>$Y$89+SUM($Y$90:$Y$92)</f>
        <v>0</v>
      </c>
      <c r="Z88" s="104"/>
      <c r="AA88" s="109">
        <f>$AA$89+SUM($AA$90:$AA$92)</f>
        <v>4.34</v>
      </c>
      <c r="AR88" s="110" t="s">
        <v>17</v>
      </c>
      <c r="AT88" s="110" t="s">
        <v>65</v>
      </c>
      <c r="AU88" s="110" t="s">
        <v>17</v>
      </c>
      <c r="AY88" s="110" t="s">
        <v>109</v>
      </c>
      <c r="BK88" s="111">
        <f>$BK$89+SUM($BK$90:$BK$92)</f>
        <v>0</v>
      </c>
    </row>
    <row r="89" spans="2:65" s="6" customFormat="1" ht="27" customHeight="1">
      <c r="B89" s="21"/>
      <c r="C89" s="113" t="s">
        <v>74</v>
      </c>
      <c r="D89" s="113" t="s">
        <v>110</v>
      </c>
      <c r="E89" s="114" t="s">
        <v>126</v>
      </c>
      <c r="F89" s="153" t="s">
        <v>127</v>
      </c>
      <c r="G89" s="154"/>
      <c r="H89" s="154"/>
      <c r="I89" s="154"/>
      <c r="J89" s="116" t="s">
        <v>128</v>
      </c>
      <c r="K89" s="117">
        <v>3.1</v>
      </c>
      <c r="L89" s="155"/>
      <c r="M89" s="154"/>
      <c r="N89" s="279">
        <f>ROUND($L$89*$K$89,2)</f>
        <v>0</v>
      </c>
      <c r="O89" s="154"/>
      <c r="P89" s="154"/>
      <c r="Q89" s="154"/>
      <c r="R89" s="115" t="s">
        <v>114</v>
      </c>
      <c r="S89" s="41"/>
      <c r="T89" s="118"/>
      <c r="U89" s="119" t="s">
        <v>36</v>
      </c>
      <c r="V89" s="22"/>
      <c r="W89" s="22"/>
      <c r="X89" s="120">
        <v>0</v>
      </c>
      <c r="Y89" s="120">
        <f>$X$89*$K$89</f>
        <v>0</v>
      </c>
      <c r="Z89" s="120">
        <v>1.4</v>
      </c>
      <c r="AA89" s="121">
        <f>$Z$89*$K$89</f>
        <v>4.34</v>
      </c>
      <c r="AR89" s="75" t="s">
        <v>115</v>
      </c>
      <c r="AT89" s="75" t="s">
        <v>110</v>
      </c>
      <c r="AU89" s="75" t="s">
        <v>74</v>
      </c>
      <c r="AY89" s="6" t="s">
        <v>109</v>
      </c>
      <c r="BE89" s="122">
        <f>IF($U$89="základní",$N$89,0)</f>
        <v>0</v>
      </c>
      <c r="BF89" s="122">
        <f>IF($U$89="snížená",$N$89,0)</f>
        <v>0</v>
      </c>
      <c r="BG89" s="122">
        <f>IF($U$89="zákl. přenesená",$N$89,0)</f>
        <v>0</v>
      </c>
      <c r="BH89" s="122">
        <f>IF($U$89="sníž. přenesená",$N$89,0)</f>
        <v>0</v>
      </c>
      <c r="BI89" s="122">
        <f>IF($U$89="nulová",$N$89,0)</f>
        <v>0</v>
      </c>
      <c r="BJ89" s="75" t="s">
        <v>17</v>
      </c>
      <c r="BK89" s="122">
        <f>ROUND($L$89*$K$89,2)</f>
        <v>0</v>
      </c>
      <c r="BL89" s="75" t="s">
        <v>115</v>
      </c>
      <c r="BM89" s="75" t="s">
        <v>129</v>
      </c>
    </row>
    <row r="90" spans="2:47" s="6" customFormat="1" ht="16.5" customHeight="1">
      <c r="B90" s="21"/>
      <c r="C90" s="22"/>
      <c r="D90" s="22"/>
      <c r="E90" s="22"/>
      <c r="F90" s="280" t="s">
        <v>130</v>
      </c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118</v>
      </c>
      <c r="AU90" s="6" t="s">
        <v>74</v>
      </c>
    </row>
    <row r="91" spans="2:51" s="6" customFormat="1" ht="15.75" customHeight="1">
      <c r="B91" s="123"/>
      <c r="C91" s="124"/>
      <c r="D91" s="124"/>
      <c r="E91" s="124"/>
      <c r="F91" s="166" t="s">
        <v>131</v>
      </c>
      <c r="G91" s="167"/>
      <c r="H91" s="167"/>
      <c r="I91" s="167"/>
      <c r="J91" s="124"/>
      <c r="K91" s="125">
        <v>3.1</v>
      </c>
      <c r="L91" s="124"/>
      <c r="M91" s="124"/>
      <c r="N91" s="124"/>
      <c r="O91" s="124"/>
      <c r="P91" s="124"/>
      <c r="Q91" s="124"/>
      <c r="R91" s="124"/>
      <c r="S91" s="126"/>
      <c r="T91" s="127"/>
      <c r="U91" s="124"/>
      <c r="V91" s="124"/>
      <c r="W91" s="124"/>
      <c r="X91" s="124"/>
      <c r="Y91" s="124"/>
      <c r="Z91" s="124"/>
      <c r="AA91" s="128"/>
      <c r="AT91" s="129" t="s">
        <v>120</v>
      </c>
      <c r="AU91" s="129" t="s">
        <v>74</v>
      </c>
      <c r="AV91" s="129" t="s">
        <v>74</v>
      </c>
      <c r="AW91" s="129" t="s">
        <v>81</v>
      </c>
      <c r="AX91" s="129" t="s">
        <v>17</v>
      </c>
      <c r="AY91" s="129" t="s">
        <v>109</v>
      </c>
    </row>
    <row r="92" spans="2:63" s="102" customFormat="1" ht="23.25" customHeight="1">
      <c r="B92" s="103"/>
      <c r="C92" s="104"/>
      <c r="D92" s="112" t="s">
        <v>85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52">
        <f>$BK$92</f>
        <v>0</v>
      </c>
      <c r="O92" s="151"/>
      <c r="P92" s="151"/>
      <c r="Q92" s="151"/>
      <c r="R92" s="104"/>
      <c r="S92" s="106"/>
      <c r="T92" s="107"/>
      <c r="U92" s="104"/>
      <c r="V92" s="104"/>
      <c r="W92" s="108">
        <f>SUM($W$93:$W$106)</f>
        <v>0</v>
      </c>
      <c r="X92" s="104"/>
      <c r="Y92" s="108">
        <f>SUM($Y$93:$Y$106)</f>
        <v>0</v>
      </c>
      <c r="Z92" s="104"/>
      <c r="AA92" s="109">
        <f>SUM($AA$93:$AA$106)</f>
        <v>0</v>
      </c>
      <c r="AR92" s="110" t="s">
        <v>17</v>
      </c>
      <c r="AT92" s="110" t="s">
        <v>65</v>
      </c>
      <c r="AU92" s="110" t="s">
        <v>74</v>
      </c>
      <c r="AY92" s="110" t="s">
        <v>109</v>
      </c>
      <c r="BK92" s="111">
        <f>SUM($BK$93:$BK$106)</f>
        <v>0</v>
      </c>
    </row>
    <row r="93" spans="2:65" s="6" customFormat="1" ht="27" customHeight="1">
      <c r="B93" s="21"/>
      <c r="C93" s="113" t="s">
        <v>124</v>
      </c>
      <c r="D93" s="113" t="s">
        <v>110</v>
      </c>
      <c r="E93" s="114" t="s">
        <v>132</v>
      </c>
      <c r="F93" s="153" t="s">
        <v>133</v>
      </c>
      <c r="G93" s="154"/>
      <c r="H93" s="154"/>
      <c r="I93" s="154"/>
      <c r="J93" s="116" t="s">
        <v>134</v>
      </c>
      <c r="K93" s="117">
        <v>8.285</v>
      </c>
      <c r="L93" s="155"/>
      <c r="M93" s="154"/>
      <c r="N93" s="279">
        <f>ROUND($L$93*$K$93,2)</f>
        <v>0</v>
      </c>
      <c r="O93" s="154"/>
      <c r="P93" s="154"/>
      <c r="Q93" s="154"/>
      <c r="R93" s="115" t="s">
        <v>114</v>
      </c>
      <c r="S93" s="41"/>
      <c r="T93" s="118"/>
      <c r="U93" s="119" t="s">
        <v>36</v>
      </c>
      <c r="V93" s="22"/>
      <c r="W93" s="22"/>
      <c r="X93" s="120">
        <v>0</v>
      </c>
      <c r="Y93" s="120">
        <f>$X$93*$K$93</f>
        <v>0</v>
      </c>
      <c r="Z93" s="120">
        <v>0</v>
      </c>
      <c r="AA93" s="121">
        <f>$Z$93*$K$93</f>
        <v>0</v>
      </c>
      <c r="AR93" s="75" t="s">
        <v>115</v>
      </c>
      <c r="AT93" s="75" t="s">
        <v>110</v>
      </c>
      <c r="AU93" s="75" t="s">
        <v>124</v>
      </c>
      <c r="AY93" s="6" t="s">
        <v>109</v>
      </c>
      <c r="BE93" s="122">
        <f>IF($U$93="základní",$N$93,0)</f>
        <v>0</v>
      </c>
      <c r="BF93" s="122">
        <f>IF($U$93="snížená",$N$93,0)</f>
        <v>0</v>
      </c>
      <c r="BG93" s="122">
        <f>IF($U$93="zákl. přenesená",$N$93,0)</f>
        <v>0</v>
      </c>
      <c r="BH93" s="122">
        <f>IF($U$93="sníž. přenesená",$N$93,0)</f>
        <v>0</v>
      </c>
      <c r="BI93" s="122">
        <f>IF($U$93="nulová",$N$93,0)</f>
        <v>0</v>
      </c>
      <c r="BJ93" s="75" t="s">
        <v>17</v>
      </c>
      <c r="BK93" s="122">
        <f>ROUND($L$93*$K$93,2)</f>
        <v>0</v>
      </c>
      <c r="BL93" s="75" t="s">
        <v>115</v>
      </c>
      <c r="BM93" s="75" t="s">
        <v>135</v>
      </c>
    </row>
    <row r="94" spans="2:47" s="6" customFormat="1" ht="16.5" customHeight="1">
      <c r="B94" s="21"/>
      <c r="C94" s="22"/>
      <c r="D94" s="22"/>
      <c r="E94" s="22"/>
      <c r="F94" s="280" t="s">
        <v>136</v>
      </c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118</v>
      </c>
      <c r="AU94" s="6" t="s">
        <v>124</v>
      </c>
    </row>
    <row r="95" spans="2:65" s="6" customFormat="1" ht="39" customHeight="1">
      <c r="B95" s="21"/>
      <c r="C95" s="113" t="s">
        <v>115</v>
      </c>
      <c r="D95" s="113" t="s">
        <v>110</v>
      </c>
      <c r="E95" s="114" t="s">
        <v>137</v>
      </c>
      <c r="F95" s="153" t="s">
        <v>138</v>
      </c>
      <c r="G95" s="154"/>
      <c r="H95" s="154"/>
      <c r="I95" s="154"/>
      <c r="J95" s="116" t="s">
        <v>134</v>
      </c>
      <c r="K95" s="117">
        <v>82.85</v>
      </c>
      <c r="L95" s="155"/>
      <c r="M95" s="154"/>
      <c r="N95" s="279">
        <f>ROUND($L$95*$K$95,2)</f>
        <v>0</v>
      </c>
      <c r="O95" s="154"/>
      <c r="P95" s="154"/>
      <c r="Q95" s="154"/>
      <c r="R95" s="115" t="s">
        <v>114</v>
      </c>
      <c r="S95" s="41"/>
      <c r="T95" s="118"/>
      <c r="U95" s="119" t="s">
        <v>36</v>
      </c>
      <c r="V95" s="22"/>
      <c r="W95" s="22"/>
      <c r="X95" s="120">
        <v>0</v>
      </c>
      <c r="Y95" s="120">
        <f>$X$95*$K$95</f>
        <v>0</v>
      </c>
      <c r="Z95" s="120">
        <v>0</v>
      </c>
      <c r="AA95" s="121">
        <f>$Z$95*$K$95</f>
        <v>0</v>
      </c>
      <c r="AR95" s="75" t="s">
        <v>115</v>
      </c>
      <c r="AT95" s="75" t="s">
        <v>110</v>
      </c>
      <c r="AU95" s="75" t="s">
        <v>124</v>
      </c>
      <c r="AY95" s="6" t="s">
        <v>109</v>
      </c>
      <c r="BE95" s="122">
        <f>IF($U$95="základní",$N$95,0)</f>
        <v>0</v>
      </c>
      <c r="BF95" s="122">
        <f>IF($U$95="snížená",$N$95,0)</f>
        <v>0</v>
      </c>
      <c r="BG95" s="122">
        <f>IF($U$95="zákl. přenesená",$N$95,0)</f>
        <v>0</v>
      </c>
      <c r="BH95" s="122">
        <f>IF($U$95="sníž. přenesená",$N$95,0)</f>
        <v>0</v>
      </c>
      <c r="BI95" s="122">
        <f>IF($U$95="nulová",$N$95,0)</f>
        <v>0</v>
      </c>
      <c r="BJ95" s="75" t="s">
        <v>17</v>
      </c>
      <c r="BK95" s="122">
        <f>ROUND($L$95*$K$95,2)</f>
        <v>0</v>
      </c>
      <c r="BL95" s="75" t="s">
        <v>115</v>
      </c>
      <c r="BM95" s="75" t="s">
        <v>139</v>
      </c>
    </row>
    <row r="96" spans="2:47" s="6" customFormat="1" ht="27" customHeight="1">
      <c r="B96" s="21"/>
      <c r="C96" s="22"/>
      <c r="D96" s="22"/>
      <c r="E96" s="22"/>
      <c r="F96" s="280" t="s">
        <v>140</v>
      </c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118</v>
      </c>
      <c r="AU96" s="6" t="s">
        <v>124</v>
      </c>
    </row>
    <row r="97" spans="2:51" s="6" customFormat="1" ht="15.75" customHeight="1">
      <c r="B97" s="123"/>
      <c r="C97" s="124"/>
      <c r="D97" s="124"/>
      <c r="E97" s="124"/>
      <c r="F97" s="166" t="s">
        <v>141</v>
      </c>
      <c r="G97" s="167"/>
      <c r="H97" s="167"/>
      <c r="I97" s="167"/>
      <c r="J97" s="124"/>
      <c r="K97" s="125">
        <v>82.85</v>
      </c>
      <c r="L97" s="124"/>
      <c r="M97" s="124"/>
      <c r="N97" s="124"/>
      <c r="O97" s="124"/>
      <c r="P97" s="124"/>
      <c r="Q97" s="124"/>
      <c r="R97" s="124"/>
      <c r="S97" s="126"/>
      <c r="T97" s="127"/>
      <c r="U97" s="124"/>
      <c r="V97" s="124"/>
      <c r="W97" s="124"/>
      <c r="X97" s="124"/>
      <c r="Y97" s="124"/>
      <c r="Z97" s="124"/>
      <c r="AA97" s="128"/>
      <c r="AT97" s="129" t="s">
        <v>120</v>
      </c>
      <c r="AU97" s="129" t="s">
        <v>124</v>
      </c>
      <c r="AV97" s="129" t="s">
        <v>74</v>
      </c>
      <c r="AW97" s="129" t="s">
        <v>81</v>
      </c>
      <c r="AX97" s="129" t="s">
        <v>17</v>
      </c>
      <c r="AY97" s="129" t="s">
        <v>109</v>
      </c>
    </row>
    <row r="98" spans="2:65" s="6" customFormat="1" ht="27" customHeight="1">
      <c r="B98" s="21"/>
      <c r="C98" s="113" t="s">
        <v>142</v>
      </c>
      <c r="D98" s="113" t="s">
        <v>110</v>
      </c>
      <c r="E98" s="114" t="s">
        <v>143</v>
      </c>
      <c r="F98" s="153" t="s">
        <v>144</v>
      </c>
      <c r="G98" s="154"/>
      <c r="H98" s="154"/>
      <c r="I98" s="154"/>
      <c r="J98" s="116" t="s">
        <v>134</v>
      </c>
      <c r="K98" s="117">
        <v>8.285</v>
      </c>
      <c r="L98" s="155"/>
      <c r="M98" s="154"/>
      <c r="N98" s="279">
        <f>ROUND($L$98*$K$98,2)</f>
        <v>0</v>
      </c>
      <c r="O98" s="154"/>
      <c r="P98" s="154"/>
      <c r="Q98" s="154"/>
      <c r="R98" s="115" t="s">
        <v>114</v>
      </c>
      <c r="S98" s="41"/>
      <c r="T98" s="118"/>
      <c r="U98" s="119" t="s">
        <v>36</v>
      </c>
      <c r="V98" s="22"/>
      <c r="W98" s="22"/>
      <c r="X98" s="120">
        <v>0</v>
      </c>
      <c r="Y98" s="120">
        <f>$X$98*$K$98</f>
        <v>0</v>
      </c>
      <c r="Z98" s="120">
        <v>0</v>
      </c>
      <c r="AA98" s="121">
        <f>$Z$98*$K$98</f>
        <v>0</v>
      </c>
      <c r="AR98" s="75" t="s">
        <v>115</v>
      </c>
      <c r="AT98" s="75" t="s">
        <v>110</v>
      </c>
      <c r="AU98" s="75" t="s">
        <v>124</v>
      </c>
      <c r="AY98" s="6" t="s">
        <v>109</v>
      </c>
      <c r="BE98" s="122">
        <f>IF($U$98="základní",$N$98,0)</f>
        <v>0</v>
      </c>
      <c r="BF98" s="122">
        <f>IF($U$98="snížená",$N$98,0)</f>
        <v>0</v>
      </c>
      <c r="BG98" s="122">
        <f>IF($U$98="zákl. přenesená",$N$98,0)</f>
        <v>0</v>
      </c>
      <c r="BH98" s="122">
        <f>IF($U$98="sníž. přenesená",$N$98,0)</f>
        <v>0</v>
      </c>
      <c r="BI98" s="122">
        <f>IF($U$98="nulová",$N$98,0)</f>
        <v>0</v>
      </c>
      <c r="BJ98" s="75" t="s">
        <v>17</v>
      </c>
      <c r="BK98" s="122">
        <f>ROUND($L$98*$K$98,2)</f>
        <v>0</v>
      </c>
      <c r="BL98" s="75" t="s">
        <v>115</v>
      </c>
      <c r="BM98" s="75" t="s">
        <v>145</v>
      </c>
    </row>
    <row r="99" spans="2:47" s="6" customFormat="1" ht="16.5" customHeight="1">
      <c r="B99" s="21"/>
      <c r="C99" s="22"/>
      <c r="D99" s="22"/>
      <c r="E99" s="22"/>
      <c r="F99" s="280" t="s">
        <v>146</v>
      </c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118</v>
      </c>
      <c r="AU99" s="6" t="s">
        <v>124</v>
      </c>
    </row>
    <row r="100" spans="2:65" s="6" customFormat="1" ht="27" customHeight="1">
      <c r="B100" s="21"/>
      <c r="C100" s="113" t="s">
        <v>147</v>
      </c>
      <c r="D100" s="113" t="s">
        <v>110</v>
      </c>
      <c r="E100" s="114" t="s">
        <v>148</v>
      </c>
      <c r="F100" s="153" t="s">
        <v>149</v>
      </c>
      <c r="G100" s="154"/>
      <c r="H100" s="154"/>
      <c r="I100" s="154"/>
      <c r="J100" s="116" t="s">
        <v>134</v>
      </c>
      <c r="K100" s="117">
        <v>124.275</v>
      </c>
      <c r="L100" s="155"/>
      <c r="M100" s="154"/>
      <c r="N100" s="279">
        <f>ROUND($L$100*$K$100,2)</f>
        <v>0</v>
      </c>
      <c r="O100" s="154"/>
      <c r="P100" s="154"/>
      <c r="Q100" s="154"/>
      <c r="R100" s="115" t="s">
        <v>114</v>
      </c>
      <c r="S100" s="41"/>
      <c r="T100" s="118"/>
      <c r="U100" s="119" t="s">
        <v>36</v>
      </c>
      <c r="V100" s="22"/>
      <c r="W100" s="22"/>
      <c r="X100" s="120">
        <v>0</v>
      </c>
      <c r="Y100" s="120">
        <f>$X$100*$K$100</f>
        <v>0</v>
      </c>
      <c r="Z100" s="120">
        <v>0</v>
      </c>
      <c r="AA100" s="121">
        <f>$Z$100*$K$100</f>
        <v>0</v>
      </c>
      <c r="AR100" s="75" t="s">
        <v>115</v>
      </c>
      <c r="AT100" s="75" t="s">
        <v>110</v>
      </c>
      <c r="AU100" s="75" t="s">
        <v>124</v>
      </c>
      <c r="AY100" s="6" t="s">
        <v>109</v>
      </c>
      <c r="BE100" s="122">
        <f>IF($U$100="základní",$N$100,0)</f>
        <v>0</v>
      </c>
      <c r="BF100" s="122">
        <f>IF($U$100="snížená",$N$100,0)</f>
        <v>0</v>
      </c>
      <c r="BG100" s="122">
        <f>IF($U$100="zákl. přenesená",$N$100,0)</f>
        <v>0</v>
      </c>
      <c r="BH100" s="122">
        <f>IF($U$100="sníž. přenesená",$N$100,0)</f>
        <v>0</v>
      </c>
      <c r="BI100" s="122">
        <f>IF($U$100="nulová",$N$100,0)</f>
        <v>0</v>
      </c>
      <c r="BJ100" s="75" t="s">
        <v>17</v>
      </c>
      <c r="BK100" s="122">
        <f>ROUND($L$100*$K$100,2)</f>
        <v>0</v>
      </c>
      <c r="BL100" s="75" t="s">
        <v>115</v>
      </c>
      <c r="BM100" s="75" t="s">
        <v>150</v>
      </c>
    </row>
    <row r="101" spans="2:47" s="6" customFormat="1" ht="16.5" customHeight="1">
      <c r="B101" s="21"/>
      <c r="C101" s="22"/>
      <c r="D101" s="22"/>
      <c r="E101" s="22"/>
      <c r="F101" s="280" t="s">
        <v>151</v>
      </c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118</v>
      </c>
      <c r="AU101" s="6" t="s">
        <v>124</v>
      </c>
    </row>
    <row r="102" spans="2:51" s="6" customFormat="1" ht="15.75" customHeight="1">
      <c r="B102" s="123"/>
      <c r="C102" s="124"/>
      <c r="D102" s="124"/>
      <c r="E102" s="124"/>
      <c r="F102" s="166" t="s">
        <v>152</v>
      </c>
      <c r="G102" s="167"/>
      <c r="H102" s="167"/>
      <c r="I102" s="167"/>
      <c r="J102" s="124"/>
      <c r="K102" s="125">
        <v>124.275</v>
      </c>
      <c r="L102" s="124"/>
      <c r="M102" s="124"/>
      <c r="N102" s="124"/>
      <c r="O102" s="124"/>
      <c r="P102" s="124"/>
      <c r="Q102" s="124"/>
      <c r="R102" s="124"/>
      <c r="S102" s="126"/>
      <c r="T102" s="127"/>
      <c r="U102" s="124"/>
      <c r="V102" s="124"/>
      <c r="W102" s="124"/>
      <c r="X102" s="124"/>
      <c r="Y102" s="124"/>
      <c r="Z102" s="124"/>
      <c r="AA102" s="128"/>
      <c r="AT102" s="129" t="s">
        <v>120</v>
      </c>
      <c r="AU102" s="129" t="s">
        <v>124</v>
      </c>
      <c r="AV102" s="129" t="s">
        <v>74</v>
      </c>
      <c r="AW102" s="129" t="s">
        <v>81</v>
      </c>
      <c r="AX102" s="129" t="s">
        <v>17</v>
      </c>
      <c r="AY102" s="129" t="s">
        <v>109</v>
      </c>
    </row>
    <row r="103" spans="2:65" s="6" customFormat="1" ht="27" customHeight="1">
      <c r="B103" s="21"/>
      <c r="C103" s="113" t="s">
        <v>153</v>
      </c>
      <c r="D103" s="113" t="s">
        <v>110</v>
      </c>
      <c r="E103" s="114" t="s">
        <v>154</v>
      </c>
      <c r="F103" s="153" t="s">
        <v>155</v>
      </c>
      <c r="G103" s="154"/>
      <c r="H103" s="154"/>
      <c r="I103" s="154"/>
      <c r="J103" s="116" t="s">
        <v>134</v>
      </c>
      <c r="K103" s="117">
        <v>8.285</v>
      </c>
      <c r="L103" s="155"/>
      <c r="M103" s="154"/>
      <c r="N103" s="279">
        <f>ROUND($L$103*$K$103,2)</f>
        <v>0</v>
      </c>
      <c r="O103" s="154"/>
      <c r="P103" s="154"/>
      <c r="Q103" s="154"/>
      <c r="R103" s="115" t="s">
        <v>114</v>
      </c>
      <c r="S103" s="41"/>
      <c r="T103" s="118"/>
      <c r="U103" s="119" t="s">
        <v>36</v>
      </c>
      <c r="V103" s="22"/>
      <c r="W103" s="22"/>
      <c r="X103" s="120">
        <v>0</v>
      </c>
      <c r="Y103" s="120">
        <f>$X$103*$K$103</f>
        <v>0</v>
      </c>
      <c r="Z103" s="120">
        <v>0</v>
      </c>
      <c r="AA103" s="121">
        <f>$Z$103*$K$103</f>
        <v>0</v>
      </c>
      <c r="AR103" s="75" t="s">
        <v>115</v>
      </c>
      <c r="AT103" s="75" t="s">
        <v>110</v>
      </c>
      <c r="AU103" s="75" t="s">
        <v>124</v>
      </c>
      <c r="AY103" s="6" t="s">
        <v>109</v>
      </c>
      <c r="BE103" s="122">
        <f>IF($U$103="základní",$N$103,0)</f>
        <v>0</v>
      </c>
      <c r="BF103" s="122">
        <f>IF($U$103="snížená",$N$103,0)</f>
        <v>0</v>
      </c>
      <c r="BG103" s="122">
        <f>IF($U$103="zákl. přenesená",$N$103,0)</f>
        <v>0</v>
      </c>
      <c r="BH103" s="122">
        <f>IF($U$103="sníž. přenesená",$N$103,0)</f>
        <v>0</v>
      </c>
      <c r="BI103" s="122">
        <f>IF($U$103="nulová",$N$103,0)</f>
        <v>0</v>
      </c>
      <c r="BJ103" s="75" t="s">
        <v>17</v>
      </c>
      <c r="BK103" s="122">
        <f>ROUND($L$103*$K$103,2)</f>
        <v>0</v>
      </c>
      <c r="BL103" s="75" t="s">
        <v>115</v>
      </c>
      <c r="BM103" s="75" t="s">
        <v>156</v>
      </c>
    </row>
    <row r="104" spans="2:47" s="6" customFormat="1" ht="16.5" customHeight="1">
      <c r="B104" s="21"/>
      <c r="C104" s="22"/>
      <c r="D104" s="22"/>
      <c r="E104" s="22"/>
      <c r="F104" s="280" t="s">
        <v>157</v>
      </c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41"/>
      <c r="T104" s="50"/>
      <c r="U104" s="22"/>
      <c r="V104" s="22"/>
      <c r="W104" s="22"/>
      <c r="X104" s="22"/>
      <c r="Y104" s="22"/>
      <c r="Z104" s="22"/>
      <c r="AA104" s="51"/>
      <c r="AT104" s="6" t="s">
        <v>118</v>
      </c>
      <c r="AU104" s="6" t="s">
        <v>124</v>
      </c>
    </row>
    <row r="105" spans="2:65" s="6" customFormat="1" ht="15.75" customHeight="1">
      <c r="B105" s="21"/>
      <c r="C105" s="113" t="s">
        <v>158</v>
      </c>
      <c r="D105" s="113" t="s">
        <v>110</v>
      </c>
      <c r="E105" s="114" t="s">
        <v>159</v>
      </c>
      <c r="F105" s="153" t="s">
        <v>160</v>
      </c>
      <c r="G105" s="154"/>
      <c r="H105" s="154"/>
      <c r="I105" s="154"/>
      <c r="J105" s="116" t="s">
        <v>134</v>
      </c>
      <c r="K105" s="117">
        <v>0.02</v>
      </c>
      <c r="L105" s="155"/>
      <c r="M105" s="154"/>
      <c r="N105" s="279">
        <f>ROUND($L$105*$K$105,2)</f>
        <v>0</v>
      </c>
      <c r="O105" s="154"/>
      <c r="P105" s="154"/>
      <c r="Q105" s="154"/>
      <c r="R105" s="115" t="s">
        <v>114</v>
      </c>
      <c r="S105" s="41"/>
      <c r="T105" s="118"/>
      <c r="U105" s="119" t="s">
        <v>36</v>
      </c>
      <c r="V105" s="22"/>
      <c r="W105" s="22"/>
      <c r="X105" s="120">
        <v>0</v>
      </c>
      <c r="Y105" s="120">
        <f>$X$105*$K$105</f>
        <v>0</v>
      </c>
      <c r="Z105" s="120">
        <v>0</v>
      </c>
      <c r="AA105" s="121">
        <f>$Z$105*$K$105</f>
        <v>0</v>
      </c>
      <c r="AR105" s="75" t="s">
        <v>115</v>
      </c>
      <c r="AT105" s="75" t="s">
        <v>110</v>
      </c>
      <c r="AU105" s="75" t="s">
        <v>124</v>
      </c>
      <c r="AY105" s="6" t="s">
        <v>109</v>
      </c>
      <c r="BE105" s="122">
        <f>IF($U$105="základní",$N$105,0)</f>
        <v>0</v>
      </c>
      <c r="BF105" s="122">
        <f>IF($U$105="snížená",$N$105,0)</f>
        <v>0</v>
      </c>
      <c r="BG105" s="122">
        <f>IF($U$105="zákl. přenesená",$N$105,0)</f>
        <v>0</v>
      </c>
      <c r="BH105" s="122">
        <f>IF($U$105="sníž. přenesená",$N$105,0)</f>
        <v>0</v>
      </c>
      <c r="BI105" s="122">
        <f>IF($U$105="nulová",$N$105,0)</f>
        <v>0</v>
      </c>
      <c r="BJ105" s="75" t="s">
        <v>17</v>
      </c>
      <c r="BK105" s="122">
        <f>ROUND($L$105*$K$105,2)</f>
        <v>0</v>
      </c>
      <c r="BL105" s="75" t="s">
        <v>115</v>
      </c>
      <c r="BM105" s="75" t="s">
        <v>161</v>
      </c>
    </row>
    <row r="106" spans="2:47" s="6" customFormat="1" ht="27" customHeight="1">
      <c r="B106" s="21"/>
      <c r="C106" s="22"/>
      <c r="D106" s="22"/>
      <c r="E106" s="22"/>
      <c r="F106" s="280" t="s">
        <v>162</v>
      </c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41"/>
      <c r="T106" s="50"/>
      <c r="U106" s="22"/>
      <c r="V106" s="22"/>
      <c r="W106" s="22"/>
      <c r="X106" s="22"/>
      <c r="Y106" s="22"/>
      <c r="Z106" s="22"/>
      <c r="AA106" s="51"/>
      <c r="AT106" s="6" t="s">
        <v>118</v>
      </c>
      <c r="AU106" s="6" t="s">
        <v>124</v>
      </c>
    </row>
    <row r="107" spans="2:63" s="102" customFormat="1" ht="37.5" customHeight="1">
      <c r="B107" s="103"/>
      <c r="C107" s="104"/>
      <c r="D107" s="105" t="s">
        <v>86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71">
        <f>$BK$107</f>
        <v>0</v>
      </c>
      <c r="O107" s="151"/>
      <c r="P107" s="151"/>
      <c r="Q107" s="151"/>
      <c r="R107" s="104"/>
      <c r="S107" s="106"/>
      <c r="T107" s="107"/>
      <c r="U107" s="104"/>
      <c r="V107" s="104"/>
      <c r="W107" s="108">
        <f>$W$108+$W$131+$W$138+$W$147+$W$159+$W$194+$W$201</f>
        <v>0</v>
      </c>
      <c r="X107" s="104"/>
      <c r="Y107" s="108">
        <f>$Y$108+$Y$131+$Y$138+$Y$147+$Y$159+$Y$194+$Y$201</f>
        <v>6.033486530000001</v>
      </c>
      <c r="Z107" s="104"/>
      <c r="AA107" s="109">
        <f>$AA$108+$AA$131+$AA$138+$AA$147+$AA$159+$AA$194+$AA$201</f>
        <v>3.9453024000000005</v>
      </c>
      <c r="AR107" s="110" t="s">
        <v>74</v>
      </c>
      <c r="AT107" s="110" t="s">
        <v>65</v>
      </c>
      <c r="AU107" s="110" t="s">
        <v>66</v>
      </c>
      <c r="AY107" s="110" t="s">
        <v>109</v>
      </c>
      <c r="BK107" s="111">
        <f>$BK$108+$BK$131+$BK$138+$BK$147+$BK$159+$BK$194+$BK$201</f>
        <v>0</v>
      </c>
    </row>
    <row r="108" spans="2:63" s="102" customFormat="1" ht="21" customHeight="1">
      <c r="B108" s="103"/>
      <c r="C108" s="104"/>
      <c r="D108" s="112" t="s">
        <v>87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52">
        <f>$BK$108</f>
        <v>0</v>
      </c>
      <c r="O108" s="151"/>
      <c r="P108" s="151"/>
      <c r="Q108" s="151"/>
      <c r="R108" s="104"/>
      <c r="S108" s="106"/>
      <c r="T108" s="107"/>
      <c r="U108" s="104"/>
      <c r="V108" s="104"/>
      <c r="W108" s="108">
        <f>SUM($W$109:$W$130)</f>
        <v>0</v>
      </c>
      <c r="X108" s="104"/>
      <c r="Y108" s="108">
        <f>SUM($Y$109:$Y$130)</f>
        <v>5.417134880000001</v>
      </c>
      <c r="Z108" s="104"/>
      <c r="AA108" s="109">
        <f>SUM($AA$109:$AA$130)</f>
        <v>0</v>
      </c>
      <c r="AR108" s="110" t="s">
        <v>74</v>
      </c>
      <c r="AT108" s="110" t="s">
        <v>65</v>
      </c>
      <c r="AU108" s="110" t="s">
        <v>17</v>
      </c>
      <c r="AY108" s="110" t="s">
        <v>109</v>
      </c>
      <c r="BK108" s="111">
        <f>SUM($BK$109:$BK$130)</f>
        <v>0</v>
      </c>
    </row>
    <row r="109" spans="2:65" s="6" customFormat="1" ht="27" customHeight="1">
      <c r="B109" s="21"/>
      <c r="C109" s="113" t="s">
        <v>163</v>
      </c>
      <c r="D109" s="113" t="s">
        <v>110</v>
      </c>
      <c r="E109" s="114" t="s">
        <v>164</v>
      </c>
      <c r="F109" s="153" t="s">
        <v>165</v>
      </c>
      <c r="G109" s="154"/>
      <c r="H109" s="154"/>
      <c r="I109" s="154"/>
      <c r="J109" s="116" t="s">
        <v>113</v>
      </c>
      <c r="K109" s="117">
        <v>373.248</v>
      </c>
      <c r="L109" s="155"/>
      <c r="M109" s="154"/>
      <c r="N109" s="279">
        <f>ROUND($L$109*$K$109,2)</f>
        <v>0</v>
      </c>
      <c r="O109" s="154"/>
      <c r="P109" s="154"/>
      <c r="Q109" s="154"/>
      <c r="R109" s="115" t="s">
        <v>114</v>
      </c>
      <c r="S109" s="41"/>
      <c r="T109" s="118"/>
      <c r="U109" s="119" t="s">
        <v>36</v>
      </c>
      <c r="V109" s="22"/>
      <c r="W109" s="22"/>
      <c r="X109" s="120">
        <v>0.01131</v>
      </c>
      <c r="Y109" s="120">
        <f>$X$109*$K$109</f>
        <v>4.22143488</v>
      </c>
      <c r="Z109" s="120">
        <v>0</v>
      </c>
      <c r="AA109" s="121">
        <f>$Z$109*$K$109</f>
        <v>0</v>
      </c>
      <c r="AR109" s="75" t="s">
        <v>166</v>
      </c>
      <c r="AT109" s="75" t="s">
        <v>110</v>
      </c>
      <c r="AU109" s="75" t="s">
        <v>74</v>
      </c>
      <c r="AY109" s="6" t="s">
        <v>109</v>
      </c>
      <c r="BE109" s="122">
        <f>IF($U$109="základní",$N$109,0)</f>
        <v>0</v>
      </c>
      <c r="BF109" s="122">
        <f>IF($U$109="snížená",$N$109,0)</f>
        <v>0</v>
      </c>
      <c r="BG109" s="122">
        <f>IF($U$109="zákl. přenesená",$N$109,0)</f>
        <v>0</v>
      </c>
      <c r="BH109" s="122">
        <f>IF($U$109="sníž. přenesená",$N$109,0)</f>
        <v>0</v>
      </c>
      <c r="BI109" s="122">
        <f>IF($U$109="nulová",$N$109,0)</f>
        <v>0</v>
      </c>
      <c r="BJ109" s="75" t="s">
        <v>17</v>
      </c>
      <c r="BK109" s="122">
        <f>ROUND($L$109*$K$109,2)</f>
        <v>0</v>
      </c>
      <c r="BL109" s="75" t="s">
        <v>166</v>
      </c>
      <c r="BM109" s="75" t="s">
        <v>167</v>
      </c>
    </row>
    <row r="110" spans="2:47" s="6" customFormat="1" ht="16.5" customHeight="1">
      <c r="B110" s="21"/>
      <c r="C110" s="22"/>
      <c r="D110" s="22"/>
      <c r="E110" s="22"/>
      <c r="F110" s="280" t="s">
        <v>168</v>
      </c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118</v>
      </c>
      <c r="AU110" s="6" t="s">
        <v>74</v>
      </c>
    </row>
    <row r="111" spans="2:51" s="6" customFormat="1" ht="15.75" customHeight="1">
      <c r="B111" s="123"/>
      <c r="C111" s="124"/>
      <c r="D111" s="124"/>
      <c r="E111" s="124"/>
      <c r="F111" s="166" t="s">
        <v>169</v>
      </c>
      <c r="G111" s="167"/>
      <c r="H111" s="167"/>
      <c r="I111" s="167"/>
      <c r="J111" s="124"/>
      <c r="K111" s="125">
        <v>60.04</v>
      </c>
      <c r="L111" s="124"/>
      <c r="M111" s="124"/>
      <c r="N111" s="124"/>
      <c r="O111" s="124"/>
      <c r="P111" s="124"/>
      <c r="Q111" s="124"/>
      <c r="R111" s="124"/>
      <c r="S111" s="126"/>
      <c r="T111" s="127"/>
      <c r="U111" s="124"/>
      <c r="V111" s="124"/>
      <c r="W111" s="124"/>
      <c r="X111" s="124"/>
      <c r="Y111" s="124"/>
      <c r="Z111" s="124"/>
      <c r="AA111" s="128"/>
      <c r="AT111" s="129" t="s">
        <v>120</v>
      </c>
      <c r="AU111" s="129" t="s">
        <v>74</v>
      </c>
      <c r="AV111" s="129" t="s">
        <v>74</v>
      </c>
      <c r="AW111" s="129" t="s">
        <v>81</v>
      </c>
      <c r="AX111" s="129" t="s">
        <v>66</v>
      </c>
      <c r="AY111" s="129" t="s">
        <v>109</v>
      </c>
    </row>
    <row r="112" spans="2:51" s="6" customFormat="1" ht="15.75" customHeight="1">
      <c r="B112" s="123"/>
      <c r="C112" s="124"/>
      <c r="D112" s="124"/>
      <c r="E112" s="124"/>
      <c r="F112" s="166" t="s">
        <v>170</v>
      </c>
      <c r="G112" s="167"/>
      <c r="H112" s="167"/>
      <c r="I112" s="167"/>
      <c r="J112" s="124"/>
      <c r="K112" s="125">
        <v>60.58</v>
      </c>
      <c r="L112" s="124"/>
      <c r="M112" s="124"/>
      <c r="N112" s="124"/>
      <c r="O112" s="124"/>
      <c r="P112" s="124"/>
      <c r="Q112" s="124"/>
      <c r="R112" s="124"/>
      <c r="S112" s="126"/>
      <c r="T112" s="127"/>
      <c r="U112" s="124"/>
      <c r="V112" s="124"/>
      <c r="W112" s="124"/>
      <c r="X112" s="124"/>
      <c r="Y112" s="124"/>
      <c r="Z112" s="124"/>
      <c r="AA112" s="128"/>
      <c r="AT112" s="129" t="s">
        <v>120</v>
      </c>
      <c r="AU112" s="129" t="s">
        <v>74</v>
      </c>
      <c r="AV112" s="129" t="s">
        <v>74</v>
      </c>
      <c r="AW112" s="129" t="s">
        <v>81</v>
      </c>
      <c r="AX112" s="129" t="s">
        <v>66</v>
      </c>
      <c r="AY112" s="129" t="s">
        <v>109</v>
      </c>
    </row>
    <row r="113" spans="2:51" s="6" customFormat="1" ht="15.75" customHeight="1">
      <c r="B113" s="123"/>
      <c r="C113" s="124"/>
      <c r="D113" s="124"/>
      <c r="E113" s="124"/>
      <c r="F113" s="166" t="s">
        <v>171</v>
      </c>
      <c r="G113" s="167"/>
      <c r="H113" s="167"/>
      <c r="I113" s="167"/>
      <c r="J113" s="124"/>
      <c r="K113" s="125">
        <v>34.9</v>
      </c>
      <c r="L113" s="124"/>
      <c r="M113" s="124"/>
      <c r="N113" s="124"/>
      <c r="O113" s="124"/>
      <c r="P113" s="124"/>
      <c r="Q113" s="124"/>
      <c r="R113" s="124"/>
      <c r="S113" s="126"/>
      <c r="T113" s="127"/>
      <c r="U113" s="124"/>
      <c r="V113" s="124"/>
      <c r="W113" s="124"/>
      <c r="X113" s="124"/>
      <c r="Y113" s="124"/>
      <c r="Z113" s="124"/>
      <c r="AA113" s="128"/>
      <c r="AT113" s="129" t="s">
        <v>120</v>
      </c>
      <c r="AU113" s="129" t="s">
        <v>74</v>
      </c>
      <c r="AV113" s="129" t="s">
        <v>74</v>
      </c>
      <c r="AW113" s="129" t="s">
        <v>81</v>
      </c>
      <c r="AX113" s="129" t="s">
        <v>66</v>
      </c>
      <c r="AY113" s="129" t="s">
        <v>109</v>
      </c>
    </row>
    <row r="114" spans="2:51" s="6" customFormat="1" ht="15.75" customHeight="1">
      <c r="B114" s="130"/>
      <c r="C114" s="131"/>
      <c r="D114" s="131"/>
      <c r="E114" s="131"/>
      <c r="F114" s="285" t="s">
        <v>123</v>
      </c>
      <c r="G114" s="286"/>
      <c r="H114" s="286"/>
      <c r="I114" s="286"/>
      <c r="J114" s="131"/>
      <c r="K114" s="132">
        <v>155.52</v>
      </c>
      <c r="L114" s="131"/>
      <c r="M114" s="131"/>
      <c r="N114" s="131"/>
      <c r="O114" s="131"/>
      <c r="P114" s="131"/>
      <c r="Q114" s="131"/>
      <c r="R114" s="131"/>
      <c r="S114" s="133"/>
      <c r="T114" s="134"/>
      <c r="U114" s="131"/>
      <c r="V114" s="131"/>
      <c r="W114" s="131"/>
      <c r="X114" s="131"/>
      <c r="Y114" s="131"/>
      <c r="Z114" s="131"/>
      <c r="AA114" s="135"/>
      <c r="AT114" s="136" t="s">
        <v>120</v>
      </c>
      <c r="AU114" s="136" t="s">
        <v>74</v>
      </c>
      <c r="AV114" s="136" t="s">
        <v>124</v>
      </c>
      <c r="AW114" s="136" t="s">
        <v>81</v>
      </c>
      <c r="AX114" s="136" t="s">
        <v>66</v>
      </c>
      <c r="AY114" s="136" t="s">
        <v>109</v>
      </c>
    </row>
    <row r="115" spans="2:51" s="6" customFormat="1" ht="27" customHeight="1">
      <c r="B115" s="123"/>
      <c r="C115" s="124"/>
      <c r="D115" s="124"/>
      <c r="E115" s="124"/>
      <c r="F115" s="166" t="s">
        <v>172</v>
      </c>
      <c r="G115" s="167"/>
      <c r="H115" s="167"/>
      <c r="I115" s="167"/>
      <c r="J115" s="124"/>
      <c r="K115" s="125">
        <v>373.248</v>
      </c>
      <c r="L115" s="124"/>
      <c r="M115" s="124"/>
      <c r="N115" s="124"/>
      <c r="O115" s="124"/>
      <c r="P115" s="124"/>
      <c r="Q115" s="124"/>
      <c r="R115" s="124"/>
      <c r="S115" s="126"/>
      <c r="T115" s="127"/>
      <c r="U115" s="124"/>
      <c r="V115" s="124"/>
      <c r="W115" s="124"/>
      <c r="X115" s="124"/>
      <c r="Y115" s="124"/>
      <c r="Z115" s="124"/>
      <c r="AA115" s="128"/>
      <c r="AT115" s="129" t="s">
        <v>120</v>
      </c>
      <c r="AU115" s="129" t="s">
        <v>74</v>
      </c>
      <c r="AV115" s="129" t="s">
        <v>74</v>
      </c>
      <c r="AW115" s="129" t="s">
        <v>81</v>
      </c>
      <c r="AX115" s="129" t="s">
        <v>17</v>
      </c>
      <c r="AY115" s="129" t="s">
        <v>109</v>
      </c>
    </row>
    <row r="116" spans="2:65" s="6" customFormat="1" ht="27" customHeight="1">
      <c r="B116" s="21"/>
      <c r="C116" s="113" t="s">
        <v>22</v>
      </c>
      <c r="D116" s="113" t="s">
        <v>110</v>
      </c>
      <c r="E116" s="114" t="s">
        <v>173</v>
      </c>
      <c r="F116" s="153" t="s">
        <v>174</v>
      </c>
      <c r="G116" s="154"/>
      <c r="H116" s="154"/>
      <c r="I116" s="154"/>
      <c r="J116" s="116" t="s">
        <v>113</v>
      </c>
      <c r="K116" s="117">
        <v>155.52</v>
      </c>
      <c r="L116" s="155"/>
      <c r="M116" s="154"/>
      <c r="N116" s="279">
        <f>ROUND($L$116*$K$116,2)</f>
        <v>0</v>
      </c>
      <c r="O116" s="154"/>
      <c r="P116" s="154"/>
      <c r="Q116" s="154"/>
      <c r="R116" s="115" t="s">
        <v>114</v>
      </c>
      <c r="S116" s="41"/>
      <c r="T116" s="118"/>
      <c r="U116" s="119" t="s">
        <v>36</v>
      </c>
      <c r="V116" s="22"/>
      <c r="W116" s="22"/>
      <c r="X116" s="120">
        <v>0</v>
      </c>
      <c r="Y116" s="120">
        <f>$X$116*$K$116</f>
        <v>0</v>
      </c>
      <c r="Z116" s="120">
        <v>0</v>
      </c>
      <c r="AA116" s="121">
        <f>$Z$116*$K$116</f>
        <v>0</v>
      </c>
      <c r="AR116" s="75" t="s">
        <v>166</v>
      </c>
      <c r="AT116" s="75" t="s">
        <v>110</v>
      </c>
      <c r="AU116" s="75" t="s">
        <v>74</v>
      </c>
      <c r="AY116" s="6" t="s">
        <v>109</v>
      </c>
      <c r="BE116" s="122">
        <f>IF($U$116="základní",$N$116,0)</f>
        <v>0</v>
      </c>
      <c r="BF116" s="122">
        <f>IF($U$116="snížená",$N$116,0)</f>
        <v>0</v>
      </c>
      <c r="BG116" s="122">
        <f>IF($U$116="zákl. přenesená",$N$116,0)</f>
        <v>0</v>
      </c>
      <c r="BH116" s="122">
        <f>IF($U$116="sníž. přenesená",$N$116,0)</f>
        <v>0</v>
      </c>
      <c r="BI116" s="122">
        <f>IF($U$116="nulová",$N$116,0)</f>
        <v>0</v>
      </c>
      <c r="BJ116" s="75" t="s">
        <v>17</v>
      </c>
      <c r="BK116" s="122">
        <f>ROUND($L$116*$K$116,2)</f>
        <v>0</v>
      </c>
      <c r="BL116" s="75" t="s">
        <v>166</v>
      </c>
      <c r="BM116" s="75" t="s">
        <v>175</v>
      </c>
    </row>
    <row r="117" spans="2:47" s="6" customFormat="1" ht="16.5" customHeight="1">
      <c r="B117" s="21"/>
      <c r="C117" s="22"/>
      <c r="D117" s="22"/>
      <c r="E117" s="22"/>
      <c r="F117" s="280" t="s">
        <v>176</v>
      </c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118</v>
      </c>
      <c r="AU117" s="6" t="s">
        <v>74</v>
      </c>
    </row>
    <row r="118" spans="2:51" s="6" customFormat="1" ht="15.75" customHeight="1">
      <c r="B118" s="123"/>
      <c r="C118" s="124"/>
      <c r="D118" s="124"/>
      <c r="E118" s="124"/>
      <c r="F118" s="166" t="s">
        <v>169</v>
      </c>
      <c r="G118" s="167"/>
      <c r="H118" s="167"/>
      <c r="I118" s="167"/>
      <c r="J118" s="124"/>
      <c r="K118" s="125">
        <v>60.04</v>
      </c>
      <c r="L118" s="124"/>
      <c r="M118" s="124"/>
      <c r="N118" s="124"/>
      <c r="O118" s="124"/>
      <c r="P118" s="124"/>
      <c r="Q118" s="124"/>
      <c r="R118" s="124"/>
      <c r="S118" s="126"/>
      <c r="T118" s="127"/>
      <c r="U118" s="124"/>
      <c r="V118" s="124"/>
      <c r="W118" s="124"/>
      <c r="X118" s="124"/>
      <c r="Y118" s="124"/>
      <c r="Z118" s="124"/>
      <c r="AA118" s="128"/>
      <c r="AT118" s="129" t="s">
        <v>120</v>
      </c>
      <c r="AU118" s="129" t="s">
        <v>74</v>
      </c>
      <c r="AV118" s="129" t="s">
        <v>74</v>
      </c>
      <c r="AW118" s="129" t="s">
        <v>81</v>
      </c>
      <c r="AX118" s="129" t="s">
        <v>66</v>
      </c>
      <c r="AY118" s="129" t="s">
        <v>109</v>
      </c>
    </row>
    <row r="119" spans="2:51" s="6" customFormat="1" ht="15.75" customHeight="1">
      <c r="B119" s="123"/>
      <c r="C119" s="124"/>
      <c r="D119" s="124"/>
      <c r="E119" s="124"/>
      <c r="F119" s="166" t="s">
        <v>170</v>
      </c>
      <c r="G119" s="167"/>
      <c r="H119" s="167"/>
      <c r="I119" s="167"/>
      <c r="J119" s="124"/>
      <c r="K119" s="125">
        <v>60.58</v>
      </c>
      <c r="L119" s="124"/>
      <c r="M119" s="124"/>
      <c r="N119" s="124"/>
      <c r="O119" s="124"/>
      <c r="P119" s="124"/>
      <c r="Q119" s="124"/>
      <c r="R119" s="124"/>
      <c r="S119" s="126"/>
      <c r="T119" s="127"/>
      <c r="U119" s="124"/>
      <c r="V119" s="124"/>
      <c r="W119" s="124"/>
      <c r="X119" s="124"/>
      <c r="Y119" s="124"/>
      <c r="Z119" s="124"/>
      <c r="AA119" s="128"/>
      <c r="AT119" s="129" t="s">
        <v>120</v>
      </c>
      <c r="AU119" s="129" t="s">
        <v>74</v>
      </c>
      <c r="AV119" s="129" t="s">
        <v>74</v>
      </c>
      <c r="AW119" s="129" t="s">
        <v>81</v>
      </c>
      <c r="AX119" s="129" t="s">
        <v>66</v>
      </c>
      <c r="AY119" s="129" t="s">
        <v>109</v>
      </c>
    </row>
    <row r="120" spans="2:51" s="6" customFormat="1" ht="15.75" customHeight="1">
      <c r="B120" s="123"/>
      <c r="C120" s="124"/>
      <c r="D120" s="124"/>
      <c r="E120" s="124"/>
      <c r="F120" s="166" t="s">
        <v>171</v>
      </c>
      <c r="G120" s="167"/>
      <c r="H120" s="167"/>
      <c r="I120" s="167"/>
      <c r="J120" s="124"/>
      <c r="K120" s="125">
        <v>34.9</v>
      </c>
      <c r="L120" s="124"/>
      <c r="M120" s="124"/>
      <c r="N120" s="124"/>
      <c r="O120" s="124"/>
      <c r="P120" s="124"/>
      <c r="Q120" s="124"/>
      <c r="R120" s="124"/>
      <c r="S120" s="126"/>
      <c r="T120" s="127"/>
      <c r="U120" s="124"/>
      <c r="V120" s="124"/>
      <c r="W120" s="124"/>
      <c r="X120" s="124"/>
      <c r="Y120" s="124"/>
      <c r="Z120" s="124"/>
      <c r="AA120" s="128"/>
      <c r="AT120" s="129" t="s">
        <v>120</v>
      </c>
      <c r="AU120" s="129" t="s">
        <v>74</v>
      </c>
      <c r="AV120" s="129" t="s">
        <v>74</v>
      </c>
      <c r="AW120" s="129" t="s">
        <v>81</v>
      </c>
      <c r="AX120" s="129" t="s">
        <v>66</v>
      </c>
      <c r="AY120" s="129" t="s">
        <v>109</v>
      </c>
    </row>
    <row r="121" spans="2:51" s="6" customFormat="1" ht="15.75" customHeight="1">
      <c r="B121" s="137"/>
      <c r="C121" s="138"/>
      <c r="D121" s="138"/>
      <c r="E121" s="138"/>
      <c r="F121" s="168" t="s">
        <v>177</v>
      </c>
      <c r="G121" s="169"/>
      <c r="H121" s="169"/>
      <c r="I121" s="169"/>
      <c r="J121" s="138"/>
      <c r="K121" s="139">
        <v>155.52</v>
      </c>
      <c r="L121" s="138"/>
      <c r="M121" s="138"/>
      <c r="N121" s="138"/>
      <c r="O121" s="138"/>
      <c r="P121" s="138"/>
      <c r="Q121" s="138"/>
      <c r="R121" s="138"/>
      <c r="S121" s="140"/>
      <c r="T121" s="141"/>
      <c r="U121" s="138"/>
      <c r="V121" s="138"/>
      <c r="W121" s="138"/>
      <c r="X121" s="138"/>
      <c r="Y121" s="138"/>
      <c r="Z121" s="138"/>
      <c r="AA121" s="142"/>
      <c r="AT121" s="143" t="s">
        <v>120</v>
      </c>
      <c r="AU121" s="143" t="s">
        <v>74</v>
      </c>
      <c r="AV121" s="143" t="s">
        <v>115</v>
      </c>
      <c r="AW121" s="143" t="s">
        <v>81</v>
      </c>
      <c r="AX121" s="143" t="s">
        <v>17</v>
      </c>
      <c r="AY121" s="143" t="s">
        <v>109</v>
      </c>
    </row>
    <row r="122" spans="2:65" s="6" customFormat="1" ht="15.75" customHeight="1">
      <c r="B122" s="21"/>
      <c r="C122" s="144" t="s">
        <v>178</v>
      </c>
      <c r="D122" s="144" t="s">
        <v>179</v>
      </c>
      <c r="E122" s="145" t="s">
        <v>180</v>
      </c>
      <c r="F122" s="281" t="s">
        <v>181</v>
      </c>
      <c r="G122" s="282"/>
      <c r="H122" s="282"/>
      <c r="I122" s="282"/>
      <c r="J122" s="146" t="s">
        <v>128</v>
      </c>
      <c r="K122" s="147">
        <v>2.174</v>
      </c>
      <c r="L122" s="283"/>
      <c r="M122" s="282"/>
      <c r="N122" s="284">
        <f>ROUND($L$122*$K$122,2)</f>
        <v>0</v>
      </c>
      <c r="O122" s="154"/>
      <c r="P122" s="154"/>
      <c r="Q122" s="154"/>
      <c r="R122" s="115" t="s">
        <v>114</v>
      </c>
      <c r="S122" s="41"/>
      <c r="T122" s="118"/>
      <c r="U122" s="119" t="s">
        <v>36</v>
      </c>
      <c r="V122" s="22"/>
      <c r="W122" s="22"/>
      <c r="X122" s="120">
        <v>0.55</v>
      </c>
      <c r="Y122" s="120">
        <f>$X$122*$K$122</f>
        <v>1.1957</v>
      </c>
      <c r="Z122" s="120">
        <v>0</v>
      </c>
      <c r="AA122" s="121">
        <f>$Z$122*$K$122</f>
        <v>0</v>
      </c>
      <c r="AR122" s="75" t="s">
        <v>182</v>
      </c>
      <c r="AT122" s="75" t="s">
        <v>179</v>
      </c>
      <c r="AU122" s="75" t="s">
        <v>74</v>
      </c>
      <c r="AY122" s="6" t="s">
        <v>109</v>
      </c>
      <c r="BE122" s="122">
        <f>IF($U$122="základní",$N$122,0)</f>
        <v>0</v>
      </c>
      <c r="BF122" s="122">
        <f>IF($U$122="snížená",$N$122,0)</f>
        <v>0</v>
      </c>
      <c r="BG122" s="122">
        <f>IF($U$122="zákl. přenesená",$N$122,0)</f>
        <v>0</v>
      </c>
      <c r="BH122" s="122">
        <f>IF($U$122="sníž. přenesená",$N$122,0)</f>
        <v>0</v>
      </c>
      <c r="BI122" s="122">
        <f>IF($U$122="nulová",$N$122,0)</f>
        <v>0</v>
      </c>
      <c r="BJ122" s="75" t="s">
        <v>17</v>
      </c>
      <c r="BK122" s="122">
        <f>ROUND($L$122*$K$122,2)</f>
        <v>0</v>
      </c>
      <c r="BL122" s="75" t="s">
        <v>166</v>
      </c>
      <c r="BM122" s="75" t="s">
        <v>183</v>
      </c>
    </row>
    <row r="123" spans="2:47" s="6" customFormat="1" ht="16.5" customHeight="1">
      <c r="B123" s="21"/>
      <c r="C123" s="22"/>
      <c r="D123" s="22"/>
      <c r="E123" s="22"/>
      <c r="F123" s="280" t="s">
        <v>184</v>
      </c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118</v>
      </c>
      <c r="AU123" s="6" t="s">
        <v>74</v>
      </c>
    </row>
    <row r="124" spans="2:51" s="6" customFormat="1" ht="15.75" customHeight="1">
      <c r="B124" s="123"/>
      <c r="C124" s="124"/>
      <c r="D124" s="124"/>
      <c r="E124" s="124"/>
      <c r="F124" s="166" t="s">
        <v>185</v>
      </c>
      <c r="G124" s="167"/>
      <c r="H124" s="167"/>
      <c r="I124" s="167"/>
      <c r="J124" s="124"/>
      <c r="K124" s="125">
        <v>127.042</v>
      </c>
      <c r="L124" s="124"/>
      <c r="M124" s="124"/>
      <c r="N124" s="124"/>
      <c r="O124" s="124"/>
      <c r="P124" s="124"/>
      <c r="Q124" s="124"/>
      <c r="R124" s="124"/>
      <c r="S124" s="126"/>
      <c r="T124" s="127"/>
      <c r="U124" s="124"/>
      <c r="V124" s="124"/>
      <c r="W124" s="124"/>
      <c r="X124" s="124"/>
      <c r="Y124" s="124"/>
      <c r="Z124" s="124"/>
      <c r="AA124" s="128"/>
      <c r="AT124" s="129" t="s">
        <v>120</v>
      </c>
      <c r="AU124" s="129" t="s">
        <v>74</v>
      </c>
      <c r="AV124" s="129" t="s">
        <v>74</v>
      </c>
      <c r="AW124" s="129" t="s">
        <v>81</v>
      </c>
      <c r="AX124" s="129" t="s">
        <v>66</v>
      </c>
      <c r="AY124" s="129" t="s">
        <v>109</v>
      </c>
    </row>
    <row r="125" spans="2:51" s="6" customFormat="1" ht="15.75" customHeight="1">
      <c r="B125" s="123"/>
      <c r="C125" s="124"/>
      <c r="D125" s="124"/>
      <c r="E125" s="124"/>
      <c r="F125" s="166" t="s">
        <v>186</v>
      </c>
      <c r="G125" s="167"/>
      <c r="H125" s="167"/>
      <c r="I125" s="167"/>
      <c r="J125" s="124"/>
      <c r="K125" s="125">
        <v>128.22</v>
      </c>
      <c r="L125" s="124"/>
      <c r="M125" s="124"/>
      <c r="N125" s="124"/>
      <c r="O125" s="124"/>
      <c r="P125" s="124"/>
      <c r="Q125" s="124"/>
      <c r="R125" s="124"/>
      <c r="S125" s="126"/>
      <c r="T125" s="127"/>
      <c r="U125" s="124"/>
      <c r="V125" s="124"/>
      <c r="W125" s="124"/>
      <c r="X125" s="124"/>
      <c r="Y125" s="124"/>
      <c r="Z125" s="124"/>
      <c r="AA125" s="128"/>
      <c r="AT125" s="129" t="s">
        <v>120</v>
      </c>
      <c r="AU125" s="129" t="s">
        <v>74</v>
      </c>
      <c r="AV125" s="129" t="s">
        <v>74</v>
      </c>
      <c r="AW125" s="129" t="s">
        <v>81</v>
      </c>
      <c r="AX125" s="129" t="s">
        <v>66</v>
      </c>
      <c r="AY125" s="129" t="s">
        <v>109</v>
      </c>
    </row>
    <row r="126" spans="2:51" s="6" customFormat="1" ht="15.75" customHeight="1">
      <c r="B126" s="123"/>
      <c r="C126" s="124"/>
      <c r="D126" s="124"/>
      <c r="E126" s="124"/>
      <c r="F126" s="166" t="s">
        <v>187</v>
      </c>
      <c r="G126" s="167"/>
      <c r="H126" s="167"/>
      <c r="I126" s="167"/>
      <c r="J126" s="124"/>
      <c r="K126" s="125">
        <v>84.438</v>
      </c>
      <c r="L126" s="124"/>
      <c r="M126" s="124"/>
      <c r="N126" s="124"/>
      <c r="O126" s="124"/>
      <c r="P126" s="124"/>
      <c r="Q126" s="124"/>
      <c r="R126" s="124"/>
      <c r="S126" s="126"/>
      <c r="T126" s="127"/>
      <c r="U126" s="124"/>
      <c r="V126" s="124"/>
      <c r="W126" s="124"/>
      <c r="X126" s="124"/>
      <c r="Y126" s="124"/>
      <c r="Z126" s="124"/>
      <c r="AA126" s="128"/>
      <c r="AT126" s="129" t="s">
        <v>120</v>
      </c>
      <c r="AU126" s="129" t="s">
        <v>74</v>
      </c>
      <c r="AV126" s="129" t="s">
        <v>74</v>
      </c>
      <c r="AW126" s="129" t="s">
        <v>81</v>
      </c>
      <c r="AX126" s="129" t="s">
        <v>66</v>
      </c>
      <c r="AY126" s="129" t="s">
        <v>109</v>
      </c>
    </row>
    <row r="127" spans="2:51" s="6" customFormat="1" ht="15.75" customHeight="1">
      <c r="B127" s="130"/>
      <c r="C127" s="131"/>
      <c r="D127" s="131"/>
      <c r="E127" s="131"/>
      <c r="F127" s="285" t="s">
        <v>123</v>
      </c>
      <c r="G127" s="286"/>
      <c r="H127" s="286"/>
      <c r="I127" s="286"/>
      <c r="J127" s="131"/>
      <c r="K127" s="132">
        <v>339.7</v>
      </c>
      <c r="L127" s="131"/>
      <c r="M127" s="131"/>
      <c r="N127" s="131"/>
      <c r="O127" s="131"/>
      <c r="P127" s="131"/>
      <c r="Q127" s="131"/>
      <c r="R127" s="131"/>
      <c r="S127" s="133"/>
      <c r="T127" s="134"/>
      <c r="U127" s="131"/>
      <c r="V127" s="131"/>
      <c r="W127" s="131"/>
      <c r="X127" s="131"/>
      <c r="Y127" s="131"/>
      <c r="Z127" s="131"/>
      <c r="AA127" s="135"/>
      <c r="AT127" s="136" t="s">
        <v>120</v>
      </c>
      <c r="AU127" s="136" t="s">
        <v>74</v>
      </c>
      <c r="AV127" s="136" t="s">
        <v>124</v>
      </c>
      <c r="AW127" s="136" t="s">
        <v>81</v>
      </c>
      <c r="AX127" s="136" t="s">
        <v>66</v>
      </c>
      <c r="AY127" s="136" t="s">
        <v>109</v>
      </c>
    </row>
    <row r="128" spans="2:51" s="6" customFormat="1" ht="15.75" customHeight="1">
      <c r="B128" s="123"/>
      <c r="C128" s="124"/>
      <c r="D128" s="124"/>
      <c r="E128" s="124"/>
      <c r="F128" s="166" t="s">
        <v>188</v>
      </c>
      <c r="G128" s="167"/>
      <c r="H128" s="167"/>
      <c r="I128" s="167"/>
      <c r="J128" s="124"/>
      <c r="K128" s="125">
        <v>2.174</v>
      </c>
      <c r="L128" s="124"/>
      <c r="M128" s="124"/>
      <c r="N128" s="124"/>
      <c r="O128" s="124"/>
      <c r="P128" s="124"/>
      <c r="Q128" s="124"/>
      <c r="R128" s="124"/>
      <c r="S128" s="126"/>
      <c r="T128" s="127"/>
      <c r="U128" s="124"/>
      <c r="V128" s="124"/>
      <c r="W128" s="124"/>
      <c r="X128" s="124"/>
      <c r="Y128" s="124"/>
      <c r="Z128" s="124"/>
      <c r="AA128" s="128"/>
      <c r="AT128" s="129" t="s">
        <v>120</v>
      </c>
      <c r="AU128" s="129" t="s">
        <v>74</v>
      </c>
      <c r="AV128" s="129" t="s">
        <v>74</v>
      </c>
      <c r="AW128" s="129" t="s">
        <v>81</v>
      </c>
      <c r="AX128" s="129" t="s">
        <v>17</v>
      </c>
      <c r="AY128" s="129" t="s">
        <v>109</v>
      </c>
    </row>
    <row r="129" spans="2:65" s="6" customFormat="1" ht="27" customHeight="1">
      <c r="B129" s="21"/>
      <c r="C129" s="113" t="s">
        <v>189</v>
      </c>
      <c r="D129" s="113" t="s">
        <v>110</v>
      </c>
      <c r="E129" s="114" t="s">
        <v>190</v>
      </c>
      <c r="F129" s="153" t="s">
        <v>191</v>
      </c>
      <c r="G129" s="154"/>
      <c r="H129" s="154"/>
      <c r="I129" s="154"/>
      <c r="J129" s="116" t="s">
        <v>134</v>
      </c>
      <c r="K129" s="117">
        <v>5.417</v>
      </c>
      <c r="L129" s="155"/>
      <c r="M129" s="154"/>
      <c r="N129" s="279">
        <f>ROUND($L$129*$K$129,2)</f>
        <v>0</v>
      </c>
      <c r="O129" s="154"/>
      <c r="P129" s="154"/>
      <c r="Q129" s="154"/>
      <c r="R129" s="115" t="s">
        <v>114</v>
      </c>
      <c r="S129" s="41"/>
      <c r="T129" s="118"/>
      <c r="U129" s="119" t="s">
        <v>36</v>
      </c>
      <c r="V129" s="22"/>
      <c r="W129" s="22"/>
      <c r="X129" s="120">
        <v>0</v>
      </c>
      <c r="Y129" s="120">
        <f>$X$129*$K$129</f>
        <v>0</v>
      </c>
      <c r="Z129" s="120">
        <v>0</v>
      </c>
      <c r="AA129" s="121">
        <f>$Z$129*$K$129</f>
        <v>0</v>
      </c>
      <c r="AR129" s="75" t="s">
        <v>166</v>
      </c>
      <c r="AT129" s="75" t="s">
        <v>110</v>
      </c>
      <c r="AU129" s="75" t="s">
        <v>74</v>
      </c>
      <c r="AY129" s="6" t="s">
        <v>109</v>
      </c>
      <c r="BE129" s="122">
        <f>IF($U$129="základní",$N$129,0)</f>
        <v>0</v>
      </c>
      <c r="BF129" s="122">
        <f>IF($U$129="snížená",$N$129,0)</f>
        <v>0</v>
      </c>
      <c r="BG129" s="122">
        <f>IF($U$129="zákl. přenesená",$N$129,0)</f>
        <v>0</v>
      </c>
      <c r="BH129" s="122">
        <f>IF($U$129="sníž. přenesená",$N$129,0)</f>
        <v>0</v>
      </c>
      <c r="BI129" s="122">
        <f>IF($U$129="nulová",$N$129,0)</f>
        <v>0</v>
      </c>
      <c r="BJ129" s="75" t="s">
        <v>17</v>
      </c>
      <c r="BK129" s="122">
        <f>ROUND($L$129*$K$129,2)</f>
        <v>0</v>
      </c>
      <c r="BL129" s="75" t="s">
        <v>166</v>
      </c>
      <c r="BM129" s="75" t="s">
        <v>192</v>
      </c>
    </row>
    <row r="130" spans="2:47" s="6" customFormat="1" ht="16.5" customHeight="1">
      <c r="B130" s="21"/>
      <c r="C130" s="22"/>
      <c r="D130" s="22"/>
      <c r="E130" s="22"/>
      <c r="F130" s="280" t="s">
        <v>193</v>
      </c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118</v>
      </c>
      <c r="AU130" s="6" t="s">
        <v>74</v>
      </c>
    </row>
    <row r="131" spans="2:63" s="102" customFormat="1" ht="30.75" customHeight="1">
      <c r="B131" s="103"/>
      <c r="C131" s="104"/>
      <c r="D131" s="112" t="s">
        <v>88</v>
      </c>
      <c r="E131" s="104"/>
      <c r="F131" s="104"/>
      <c r="G131" s="104"/>
      <c r="H131" s="104"/>
      <c r="I131" s="104"/>
      <c r="J131" s="104"/>
      <c r="K131" s="104"/>
      <c r="L131" s="104"/>
      <c r="M131" s="104"/>
      <c r="N131" s="152">
        <f>$BK$131</f>
        <v>0</v>
      </c>
      <c r="O131" s="151"/>
      <c r="P131" s="151"/>
      <c r="Q131" s="151"/>
      <c r="R131" s="104"/>
      <c r="S131" s="106"/>
      <c r="T131" s="107"/>
      <c r="U131" s="104"/>
      <c r="V131" s="104"/>
      <c r="W131" s="108">
        <f>SUM($W$132:$W$137)</f>
        <v>0</v>
      </c>
      <c r="X131" s="104"/>
      <c r="Y131" s="108">
        <f>SUM($Y$132:$Y$137)</f>
        <v>0</v>
      </c>
      <c r="Z131" s="104"/>
      <c r="AA131" s="109">
        <f>SUM($AA$132:$AA$137)</f>
        <v>3.4789824000000005</v>
      </c>
      <c r="AR131" s="110" t="s">
        <v>74</v>
      </c>
      <c r="AT131" s="110" t="s">
        <v>65</v>
      </c>
      <c r="AU131" s="110" t="s">
        <v>17</v>
      </c>
      <c r="AY131" s="110" t="s">
        <v>109</v>
      </c>
      <c r="BK131" s="111">
        <f>SUM($BK$132:$BK$137)</f>
        <v>0</v>
      </c>
    </row>
    <row r="132" spans="2:65" s="6" customFormat="1" ht="15.75" customHeight="1">
      <c r="B132" s="21"/>
      <c r="C132" s="113" t="s">
        <v>194</v>
      </c>
      <c r="D132" s="113" t="s">
        <v>110</v>
      </c>
      <c r="E132" s="114" t="s">
        <v>195</v>
      </c>
      <c r="F132" s="153" t="s">
        <v>196</v>
      </c>
      <c r="G132" s="154"/>
      <c r="H132" s="154"/>
      <c r="I132" s="154"/>
      <c r="J132" s="116" t="s">
        <v>113</v>
      </c>
      <c r="K132" s="117">
        <v>155.52</v>
      </c>
      <c r="L132" s="155"/>
      <c r="M132" s="154"/>
      <c r="N132" s="279">
        <f>ROUND($L$132*$K$132,2)</f>
        <v>0</v>
      </c>
      <c r="O132" s="154"/>
      <c r="P132" s="154"/>
      <c r="Q132" s="154"/>
      <c r="R132" s="115" t="s">
        <v>114</v>
      </c>
      <c r="S132" s="41"/>
      <c r="T132" s="118"/>
      <c r="U132" s="119" t="s">
        <v>36</v>
      </c>
      <c r="V132" s="22"/>
      <c r="W132" s="22"/>
      <c r="X132" s="120">
        <v>0</v>
      </c>
      <c r="Y132" s="120">
        <f>$X$132*$K$132</f>
        <v>0</v>
      </c>
      <c r="Z132" s="120">
        <v>0.02237</v>
      </c>
      <c r="AA132" s="121">
        <f>$Z$132*$K$132</f>
        <v>3.4789824000000005</v>
      </c>
      <c r="AR132" s="75" t="s">
        <v>166</v>
      </c>
      <c r="AT132" s="75" t="s">
        <v>110</v>
      </c>
      <c r="AU132" s="75" t="s">
        <v>74</v>
      </c>
      <c r="AY132" s="6" t="s">
        <v>109</v>
      </c>
      <c r="BE132" s="122">
        <f>IF($U$132="základní",$N$132,0)</f>
        <v>0</v>
      </c>
      <c r="BF132" s="122">
        <f>IF($U$132="snížená",$N$132,0)</f>
        <v>0</v>
      </c>
      <c r="BG132" s="122">
        <f>IF($U$132="zákl. přenesená",$N$132,0)</f>
        <v>0</v>
      </c>
      <c r="BH132" s="122">
        <f>IF($U$132="sníž. přenesená",$N$132,0)</f>
        <v>0</v>
      </c>
      <c r="BI132" s="122">
        <f>IF($U$132="nulová",$N$132,0)</f>
        <v>0</v>
      </c>
      <c r="BJ132" s="75" t="s">
        <v>17</v>
      </c>
      <c r="BK132" s="122">
        <f>ROUND($L$132*$K$132,2)</f>
        <v>0</v>
      </c>
      <c r="BL132" s="75" t="s">
        <v>166</v>
      </c>
      <c r="BM132" s="75" t="s">
        <v>197</v>
      </c>
    </row>
    <row r="133" spans="2:47" s="6" customFormat="1" ht="16.5" customHeight="1">
      <c r="B133" s="21"/>
      <c r="C133" s="22"/>
      <c r="D133" s="22"/>
      <c r="E133" s="22"/>
      <c r="F133" s="280" t="s">
        <v>198</v>
      </c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41"/>
      <c r="T133" s="50"/>
      <c r="U133" s="22"/>
      <c r="V133" s="22"/>
      <c r="W133" s="22"/>
      <c r="X133" s="22"/>
      <c r="Y133" s="22"/>
      <c r="Z133" s="22"/>
      <c r="AA133" s="51"/>
      <c r="AT133" s="6" t="s">
        <v>118</v>
      </c>
      <c r="AU133" s="6" t="s">
        <v>74</v>
      </c>
    </row>
    <row r="134" spans="2:51" s="6" customFormat="1" ht="15.75" customHeight="1">
      <c r="B134" s="123"/>
      <c r="C134" s="124"/>
      <c r="D134" s="124"/>
      <c r="E134" s="124"/>
      <c r="F134" s="166" t="s">
        <v>169</v>
      </c>
      <c r="G134" s="167"/>
      <c r="H134" s="167"/>
      <c r="I134" s="167"/>
      <c r="J134" s="124"/>
      <c r="K134" s="125">
        <v>60.04</v>
      </c>
      <c r="L134" s="124"/>
      <c r="M134" s="124"/>
      <c r="N134" s="124"/>
      <c r="O134" s="124"/>
      <c r="P134" s="124"/>
      <c r="Q134" s="124"/>
      <c r="R134" s="124"/>
      <c r="S134" s="126"/>
      <c r="T134" s="127"/>
      <c r="U134" s="124"/>
      <c r="V134" s="124"/>
      <c r="W134" s="124"/>
      <c r="X134" s="124"/>
      <c r="Y134" s="124"/>
      <c r="Z134" s="124"/>
      <c r="AA134" s="128"/>
      <c r="AT134" s="129" t="s">
        <v>120</v>
      </c>
      <c r="AU134" s="129" t="s">
        <v>74</v>
      </c>
      <c r="AV134" s="129" t="s">
        <v>74</v>
      </c>
      <c r="AW134" s="129" t="s">
        <v>81</v>
      </c>
      <c r="AX134" s="129" t="s">
        <v>66</v>
      </c>
      <c r="AY134" s="129" t="s">
        <v>109</v>
      </c>
    </row>
    <row r="135" spans="2:51" s="6" customFormat="1" ht="15.75" customHeight="1">
      <c r="B135" s="123"/>
      <c r="C135" s="124"/>
      <c r="D135" s="124"/>
      <c r="E135" s="124"/>
      <c r="F135" s="166" t="s">
        <v>170</v>
      </c>
      <c r="G135" s="167"/>
      <c r="H135" s="167"/>
      <c r="I135" s="167"/>
      <c r="J135" s="124"/>
      <c r="K135" s="125">
        <v>60.58</v>
      </c>
      <c r="L135" s="124"/>
      <c r="M135" s="124"/>
      <c r="N135" s="124"/>
      <c r="O135" s="124"/>
      <c r="P135" s="124"/>
      <c r="Q135" s="124"/>
      <c r="R135" s="124"/>
      <c r="S135" s="126"/>
      <c r="T135" s="127"/>
      <c r="U135" s="124"/>
      <c r="V135" s="124"/>
      <c r="W135" s="124"/>
      <c r="X135" s="124"/>
      <c r="Y135" s="124"/>
      <c r="Z135" s="124"/>
      <c r="AA135" s="128"/>
      <c r="AT135" s="129" t="s">
        <v>120</v>
      </c>
      <c r="AU135" s="129" t="s">
        <v>74</v>
      </c>
      <c r="AV135" s="129" t="s">
        <v>74</v>
      </c>
      <c r="AW135" s="129" t="s">
        <v>81</v>
      </c>
      <c r="AX135" s="129" t="s">
        <v>66</v>
      </c>
      <c r="AY135" s="129" t="s">
        <v>109</v>
      </c>
    </row>
    <row r="136" spans="2:51" s="6" customFormat="1" ht="15.75" customHeight="1">
      <c r="B136" s="123"/>
      <c r="C136" s="124"/>
      <c r="D136" s="124"/>
      <c r="E136" s="124"/>
      <c r="F136" s="166" t="s">
        <v>171</v>
      </c>
      <c r="G136" s="167"/>
      <c r="H136" s="167"/>
      <c r="I136" s="167"/>
      <c r="J136" s="124"/>
      <c r="K136" s="125">
        <v>34.9</v>
      </c>
      <c r="L136" s="124"/>
      <c r="M136" s="124"/>
      <c r="N136" s="124"/>
      <c r="O136" s="124"/>
      <c r="P136" s="124"/>
      <c r="Q136" s="124"/>
      <c r="R136" s="124"/>
      <c r="S136" s="126"/>
      <c r="T136" s="127"/>
      <c r="U136" s="124"/>
      <c r="V136" s="124"/>
      <c r="W136" s="124"/>
      <c r="X136" s="124"/>
      <c r="Y136" s="124"/>
      <c r="Z136" s="124"/>
      <c r="AA136" s="128"/>
      <c r="AT136" s="129" t="s">
        <v>120</v>
      </c>
      <c r="AU136" s="129" t="s">
        <v>74</v>
      </c>
      <c r="AV136" s="129" t="s">
        <v>74</v>
      </c>
      <c r="AW136" s="129" t="s">
        <v>81</v>
      </c>
      <c r="AX136" s="129" t="s">
        <v>66</v>
      </c>
      <c r="AY136" s="129" t="s">
        <v>109</v>
      </c>
    </row>
    <row r="137" spans="2:51" s="6" customFormat="1" ht="15.75" customHeight="1">
      <c r="B137" s="137"/>
      <c r="C137" s="138"/>
      <c r="D137" s="138"/>
      <c r="E137" s="138"/>
      <c r="F137" s="168" t="s">
        <v>177</v>
      </c>
      <c r="G137" s="169"/>
      <c r="H137" s="169"/>
      <c r="I137" s="169"/>
      <c r="J137" s="138"/>
      <c r="K137" s="139">
        <v>155.52</v>
      </c>
      <c r="L137" s="138"/>
      <c r="M137" s="138"/>
      <c r="N137" s="138"/>
      <c r="O137" s="138"/>
      <c r="P137" s="138"/>
      <c r="Q137" s="138"/>
      <c r="R137" s="138"/>
      <c r="S137" s="140"/>
      <c r="T137" s="141"/>
      <c r="U137" s="138"/>
      <c r="V137" s="138"/>
      <c r="W137" s="138"/>
      <c r="X137" s="138"/>
      <c r="Y137" s="138"/>
      <c r="Z137" s="138"/>
      <c r="AA137" s="142"/>
      <c r="AT137" s="143" t="s">
        <v>120</v>
      </c>
      <c r="AU137" s="143" t="s">
        <v>74</v>
      </c>
      <c r="AV137" s="143" t="s">
        <v>115</v>
      </c>
      <c r="AW137" s="143" t="s">
        <v>81</v>
      </c>
      <c r="AX137" s="143" t="s">
        <v>17</v>
      </c>
      <c r="AY137" s="143" t="s">
        <v>109</v>
      </c>
    </row>
    <row r="138" spans="2:63" s="102" customFormat="1" ht="30.75" customHeight="1">
      <c r="B138" s="103"/>
      <c r="C138" s="104"/>
      <c r="D138" s="112" t="s">
        <v>89</v>
      </c>
      <c r="E138" s="104"/>
      <c r="F138" s="104"/>
      <c r="G138" s="104"/>
      <c r="H138" s="104"/>
      <c r="I138" s="104"/>
      <c r="J138" s="104"/>
      <c r="K138" s="104"/>
      <c r="L138" s="104"/>
      <c r="M138" s="104"/>
      <c r="N138" s="152">
        <f>$BK$138</f>
        <v>0</v>
      </c>
      <c r="O138" s="151"/>
      <c r="P138" s="151"/>
      <c r="Q138" s="151"/>
      <c r="R138" s="104"/>
      <c r="S138" s="106"/>
      <c r="T138" s="107"/>
      <c r="U138" s="104"/>
      <c r="V138" s="104"/>
      <c r="W138" s="108">
        <f>SUM($W$139:$W$146)</f>
        <v>0</v>
      </c>
      <c r="X138" s="104"/>
      <c r="Y138" s="108">
        <f>SUM($Y$139:$Y$146)</f>
        <v>0.00417</v>
      </c>
      <c r="Z138" s="104"/>
      <c r="AA138" s="109">
        <f>SUM($AA$139:$AA$146)</f>
        <v>0.0054</v>
      </c>
      <c r="AR138" s="110" t="s">
        <v>74</v>
      </c>
      <c r="AT138" s="110" t="s">
        <v>65</v>
      </c>
      <c r="AU138" s="110" t="s">
        <v>17</v>
      </c>
      <c r="AY138" s="110" t="s">
        <v>109</v>
      </c>
      <c r="BK138" s="111">
        <f>SUM($BK$139:$BK$146)</f>
        <v>0</v>
      </c>
    </row>
    <row r="139" spans="2:65" s="6" customFormat="1" ht="27" customHeight="1">
      <c r="B139" s="21"/>
      <c r="C139" s="113" t="s">
        <v>199</v>
      </c>
      <c r="D139" s="113" t="s">
        <v>110</v>
      </c>
      <c r="E139" s="114" t="s">
        <v>200</v>
      </c>
      <c r="F139" s="153" t="s">
        <v>201</v>
      </c>
      <c r="G139" s="154"/>
      <c r="H139" s="154"/>
      <c r="I139" s="154"/>
      <c r="J139" s="116" t="s">
        <v>202</v>
      </c>
      <c r="K139" s="117">
        <v>3</v>
      </c>
      <c r="L139" s="155"/>
      <c r="M139" s="154"/>
      <c r="N139" s="279">
        <f>ROUND($L$139*$K$139,2)</f>
        <v>0</v>
      </c>
      <c r="O139" s="154"/>
      <c r="P139" s="154"/>
      <c r="Q139" s="154"/>
      <c r="R139" s="115" t="s">
        <v>114</v>
      </c>
      <c r="S139" s="41"/>
      <c r="T139" s="118"/>
      <c r="U139" s="119" t="s">
        <v>36</v>
      </c>
      <c r="V139" s="22"/>
      <c r="W139" s="22"/>
      <c r="X139" s="120">
        <v>0</v>
      </c>
      <c r="Y139" s="120">
        <f>$X$139*$K$139</f>
        <v>0</v>
      </c>
      <c r="Z139" s="120">
        <v>0.0018</v>
      </c>
      <c r="AA139" s="121">
        <f>$Z$139*$K$139</f>
        <v>0.0054</v>
      </c>
      <c r="AR139" s="75" t="s">
        <v>166</v>
      </c>
      <c r="AT139" s="75" t="s">
        <v>110</v>
      </c>
      <c r="AU139" s="75" t="s">
        <v>74</v>
      </c>
      <c r="AY139" s="6" t="s">
        <v>109</v>
      </c>
      <c r="BE139" s="122">
        <f>IF($U$139="základní",$N$139,0)</f>
        <v>0</v>
      </c>
      <c r="BF139" s="122">
        <f>IF($U$139="snížená",$N$139,0)</f>
        <v>0</v>
      </c>
      <c r="BG139" s="122">
        <f>IF($U$139="zákl. přenesená",$N$139,0)</f>
        <v>0</v>
      </c>
      <c r="BH139" s="122">
        <f>IF($U$139="sníž. přenesená",$N$139,0)</f>
        <v>0</v>
      </c>
      <c r="BI139" s="122">
        <f>IF($U$139="nulová",$N$139,0)</f>
        <v>0</v>
      </c>
      <c r="BJ139" s="75" t="s">
        <v>17</v>
      </c>
      <c r="BK139" s="122">
        <f>ROUND($L$139*$K$139,2)</f>
        <v>0</v>
      </c>
      <c r="BL139" s="75" t="s">
        <v>166</v>
      </c>
      <c r="BM139" s="75" t="s">
        <v>203</v>
      </c>
    </row>
    <row r="140" spans="2:47" s="6" customFormat="1" ht="16.5" customHeight="1">
      <c r="B140" s="21"/>
      <c r="C140" s="22"/>
      <c r="D140" s="22"/>
      <c r="E140" s="22"/>
      <c r="F140" s="280" t="s">
        <v>204</v>
      </c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118</v>
      </c>
      <c r="AU140" s="6" t="s">
        <v>74</v>
      </c>
    </row>
    <row r="141" spans="2:65" s="6" customFormat="1" ht="27" customHeight="1">
      <c r="B141" s="21"/>
      <c r="C141" s="113" t="s">
        <v>8</v>
      </c>
      <c r="D141" s="113" t="s">
        <v>110</v>
      </c>
      <c r="E141" s="114" t="s">
        <v>205</v>
      </c>
      <c r="F141" s="153" t="s">
        <v>206</v>
      </c>
      <c r="G141" s="154"/>
      <c r="H141" s="154"/>
      <c r="I141" s="154"/>
      <c r="J141" s="116" t="s">
        <v>202</v>
      </c>
      <c r="K141" s="117">
        <v>3</v>
      </c>
      <c r="L141" s="155"/>
      <c r="M141" s="154"/>
      <c r="N141" s="279">
        <f>ROUND($L$141*$K$141,2)</f>
        <v>0</v>
      </c>
      <c r="O141" s="154"/>
      <c r="P141" s="154"/>
      <c r="Q141" s="154"/>
      <c r="R141" s="115" t="s">
        <v>114</v>
      </c>
      <c r="S141" s="41"/>
      <c r="T141" s="118"/>
      <c r="U141" s="119" t="s">
        <v>36</v>
      </c>
      <c r="V141" s="22"/>
      <c r="W141" s="22"/>
      <c r="X141" s="120">
        <v>0</v>
      </c>
      <c r="Y141" s="120">
        <f>$X$141*$K$141</f>
        <v>0</v>
      </c>
      <c r="Z141" s="120">
        <v>0</v>
      </c>
      <c r="AA141" s="121">
        <f>$Z$141*$K$141</f>
        <v>0</v>
      </c>
      <c r="AR141" s="75" t="s">
        <v>166</v>
      </c>
      <c r="AT141" s="75" t="s">
        <v>110</v>
      </c>
      <c r="AU141" s="75" t="s">
        <v>74</v>
      </c>
      <c r="AY141" s="6" t="s">
        <v>109</v>
      </c>
      <c r="BE141" s="122">
        <f>IF($U$141="základní",$N$141,0)</f>
        <v>0</v>
      </c>
      <c r="BF141" s="122">
        <f>IF($U$141="snížená",$N$141,0)</f>
        <v>0</v>
      </c>
      <c r="BG141" s="122">
        <f>IF($U$141="zákl. přenesená",$N$141,0)</f>
        <v>0</v>
      </c>
      <c r="BH141" s="122">
        <f>IF($U$141="sníž. přenesená",$N$141,0)</f>
        <v>0</v>
      </c>
      <c r="BI141" s="122">
        <f>IF($U$141="nulová",$N$141,0)</f>
        <v>0</v>
      </c>
      <c r="BJ141" s="75" t="s">
        <v>17</v>
      </c>
      <c r="BK141" s="122">
        <f>ROUND($L$141*$K$141,2)</f>
        <v>0</v>
      </c>
      <c r="BL141" s="75" t="s">
        <v>166</v>
      </c>
      <c r="BM141" s="75" t="s">
        <v>207</v>
      </c>
    </row>
    <row r="142" spans="2:47" s="6" customFormat="1" ht="16.5" customHeight="1">
      <c r="B142" s="21"/>
      <c r="C142" s="22"/>
      <c r="D142" s="22"/>
      <c r="E142" s="22"/>
      <c r="F142" s="280" t="s">
        <v>208</v>
      </c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41"/>
      <c r="T142" s="50"/>
      <c r="U142" s="22"/>
      <c r="V142" s="22"/>
      <c r="W142" s="22"/>
      <c r="X142" s="22"/>
      <c r="Y142" s="22"/>
      <c r="Z142" s="22"/>
      <c r="AA142" s="51"/>
      <c r="AT142" s="6" t="s">
        <v>118</v>
      </c>
      <c r="AU142" s="6" t="s">
        <v>74</v>
      </c>
    </row>
    <row r="143" spans="2:65" s="6" customFormat="1" ht="27" customHeight="1">
      <c r="B143" s="21"/>
      <c r="C143" s="144" t="s">
        <v>166</v>
      </c>
      <c r="D143" s="144" t="s">
        <v>179</v>
      </c>
      <c r="E143" s="145" t="s">
        <v>209</v>
      </c>
      <c r="F143" s="281" t="s">
        <v>210</v>
      </c>
      <c r="G143" s="282"/>
      <c r="H143" s="282"/>
      <c r="I143" s="282"/>
      <c r="J143" s="146" t="s">
        <v>202</v>
      </c>
      <c r="K143" s="147">
        <v>3</v>
      </c>
      <c r="L143" s="283"/>
      <c r="M143" s="282"/>
      <c r="N143" s="284">
        <f>ROUND($L$143*$K$143,2)</f>
        <v>0</v>
      </c>
      <c r="O143" s="154"/>
      <c r="P143" s="154"/>
      <c r="Q143" s="154"/>
      <c r="R143" s="115" t="s">
        <v>114</v>
      </c>
      <c r="S143" s="41"/>
      <c r="T143" s="118"/>
      <c r="U143" s="119" t="s">
        <v>36</v>
      </c>
      <c r="V143" s="22"/>
      <c r="W143" s="22"/>
      <c r="X143" s="120">
        <v>0.00139</v>
      </c>
      <c r="Y143" s="120">
        <f>$X$143*$K$143</f>
        <v>0.00417</v>
      </c>
      <c r="Z143" s="120">
        <v>0</v>
      </c>
      <c r="AA143" s="121">
        <f>$Z$143*$K$143</f>
        <v>0</v>
      </c>
      <c r="AR143" s="75" t="s">
        <v>182</v>
      </c>
      <c r="AT143" s="75" t="s">
        <v>179</v>
      </c>
      <c r="AU143" s="75" t="s">
        <v>74</v>
      </c>
      <c r="AY143" s="6" t="s">
        <v>109</v>
      </c>
      <c r="BE143" s="122">
        <f>IF($U$143="základní",$N$143,0)</f>
        <v>0</v>
      </c>
      <c r="BF143" s="122">
        <f>IF($U$143="snížená",$N$143,0)</f>
        <v>0</v>
      </c>
      <c r="BG143" s="122">
        <f>IF($U$143="zákl. přenesená",$N$143,0)</f>
        <v>0</v>
      </c>
      <c r="BH143" s="122">
        <f>IF($U$143="sníž. přenesená",$N$143,0)</f>
        <v>0</v>
      </c>
      <c r="BI143" s="122">
        <f>IF($U$143="nulová",$N$143,0)</f>
        <v>0</v>
      </c>
      <c r="BJ143" s="75" t="s">
        <v>17</v>
      </c>
      <c r="BK143" s="122">
        <f>ROUND($L$143*$K$143,2)</f>
        <v>0</v>
      </c>
      <c r="BL143" s="75" t="s">
        <v>166</v>
      </c>
      <c r="BM143" s="75" t="s">
        <v>211</v>
      </c>
    </row>
    <row r="144" spans="2:47" s="6" customFormat="1" ht="16.5" customHeight="1">
      <c r="B144" s="21"/>
      <c r="C144" s="22"/>
      <c r="D144" s="22"/>
      <c r="E144" s="22"/>
      <c r="F144" s="280" t="s">
        <v>212</v>
      </c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41"/>
      <c r="T144" s="50"/>
      <c r="U144" s="22"/>
      <c r="V144" s="22"/>
      <c r="W144" s="22"/>
      <c r="X144" s="22"/>
      <c r="Y144" s="22"/>
      <c r="Z144" s="22"/>
      <c r="AA144" s="51"/>
      <c r="AT144" s="6" t="s">
        <v>118</v>
      </c>
      <c r="AU144" s="6" t="s">
        <v>74</v>
      </c>
    </row>
    <row r="145" spans="2:65" s="6" customFormat="1" ht="27" customHeight="1">
      <c r="B145" s="21"/>
      <c r="C145" s="113" t="s">
        <v>213</v>
      </c>
      <c r="D145" s="113" t="s">
        <v>110</v>
      </c>
      <c r="E145" s="114" t="s">
        <v>214</v>
      </c>
      <c r="F145" s="153" t="s">
        <v>215</v>
      </c>
      <c r="G145" s="154"/>
      <c r="H145" s="154"/>
      <c r="I145" s="154"/>
      <c r="J145" s="116" t="s">
        <v>134</v>
      </c>
      <c r="K145" s="117">
        <v>0.004</v>
      </c>
      <c r="L145" s="155"/>
      <c r="M145" s="154"/>
      <c r="N145" s="279">
        <f>ROUND($L$145*$K$145,2)</f>
        <v>0</v>
      </c>
      <c r="O145" s="154"/>
      <c r="P145" s="154"/>
      <c r="Q145" s="154"/>
      <c r="R145" s="115" t="s">
        <v>114</v>
      </c>
      <c r="S145" s="41"/>
      <c r="T145" s="118"/>
      <c r="U145" s="119" t="s">
        <v>36</v>
      </c>
      <c r="V145" s="22"/>
      <c r="W145" s="22"/>
      <c r="X145" s="120">
        <v>0</v>
      </c>
      <c r="Y145" s="120">
        <f>$X$145*$K$145</f>
        <v>0</v>
      </c>
      <c r="Z145" s="120">
        <v>0</v>
      </c>
      <c r="AA145" s="121">
        <f>$Z$145*$K$145</f>
        <v>0</v>
      </c>
      <c r="AR145" s="75" t="s">
        <v>166</v>
      </c>
      <c r="AT145" s="75" t="s">
        <v>110</v>
      </c>
      <c r="AU145" s="75" t="s">
        <v>74</v>
      </c>
      <c r="AY145" s="6" t="s">
        <v>109</v>
      </c>
      <c r="BE145" s="122">
        <f>IF($U$145="základní",$N$145,0)</f>
        <v>0</v>
      </c>
      <c r="BF145" s="122">
        <f>IF($U$145="snížená",$N$145,0)</f>
        <v>0</v>
      </c>
      <c r="BG145" s="122">
        <f>IF($U$145="zákl. přenesená",$N$145,0)</f>
        <v>0</v>
      </c>
      <c r="BH145" s="122">
        <f>IF($U$145="sníž. přenesená",$N$145,0)</f>
        <v>0</v>
      </c>
      <c r="BI145" s="122">
        <f>IF($U$145="nulová",$N$145,0)</f>
        <v>0</v>
      </c>
      <c r="BJ145" s="75" t="s">
        <v>17</v>
      </c>
      <c r="BK145" s="122">
        <f>ROUND($L$145*$K$145,2)</f>
        <v>0</v>
      </c>
      <c r="BL145" s="75" t="s">
        <v>166</v>
      </c>
      <c r="BM145" s="75" t="s">
        <v>216</v>
      </c>
    </row>
    <row r="146" spans="2:47" s="6" customFormat="1" ht="16.5" customHeight="1">
      <c r="B146" s="21"/>
      <c r="C146" s="22"/>
      <c r="D146" s="22"/>
      <c r="E146" s="22"/>
      <c r="F146" s="280" t="s">
        <v>217</v>
      </c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118</v>
      </c>
      <c r="AU146" s="6" t="s">
        <v>74</v>
      </c>
    </row>
    <row r="147" spans="2:63" s="102" customFormat="1" ht="30.75" customHeight="1">
      <c r="B147" s="103"/>
      <c r="C147" s="104"/>
      <c r="D147" s="112" t="s">
        <v>90</v>
      </c>
      <c r="E147" s="104"/>
      <c r="F147" s="104"/>
      <c r="G147" s="104"/>
      <c r="H147" s="104"/>
      <c r="I147" s="104"/>
      <c r="J147" s="104"/>
      <c r="K147" s="104"/>
      <c r="L147" s="104"/>
      <c r="M147" s="104"/>
      <c r="N147" s="152">
        <f>$BK$147</f>
        <v>0</v>
      </c>
      <c r="O147" s="151"/>
      <c r="P147" s="151"/>
      <c r="Q147" s="151"/>
      <c r="R147" s="104"/>
      <c r="S147" s="106"/>
      <c r="T147" s="107"/>
      <c r="U147" s="104"/>
      <c r="V147" s="104"/>
      <c r="W147" s="108">
        <f>SUM($W$148:$W$158)</f>
        <v>0</v>
      </c>
      <c r="X147" s="104"/>
      <c r="Y147" s="108">
        <f>SUM($Y$148:$Y$158)</f>
        <v>0.001134</v>
      </c>
      <c r="Z147" s="104"/>
      <c r="AA147" s="109">
        <f>SUM($AA$148:$AA$158)</f>
        <v>0.3054</v>
      </c>
      <c r="AR147" s="110" t="s">
        <v>74</v>
      </c>
      <c r="AT147" s="110" t="s">
        <v>65</v>
      </c>
      <c r="AU147" s="110" t="s">
        <v>17</v>
      </c>
      <c r="AY147" s="110" t="s">
        <v>109</v>
      </c>
      <c r="BK147" s="111">
        <f>SUM($BK$148:$BK$158)</f>
        <v>0</v>
      </c>
    </row>
    <row r="148" spans="2:65" s="6" customFormat="1" ht="27" customHeight="1">
      <c r="B148" s="21"/>
      <c r="C148" s="113" t="s">
        <v>218</v>
      </c>
      <c r="D148" s="113" t="s">
        <v>110</v>
      </c>
      <c r="E148" s="114" t="s">
        <v>219</v>
      </c>
      <c r="F148" s="153" t="s">
        <v>220</v>
      </c>
      <c r="G148" s="154"/>
      <c r="H148" s="154"/>
      <c r="I148" s="154"/>
      <c r="J148" s="116" t="s">
        <v>221</v>
      </c>
      <c r="K148" s="117">
        <v>18.9</v>
      </c>
      <c r="L148" s="155"/>
      <c r="M148" s="154"/>
      <c r="N148" s="279">
        <f>ROUND($L$148*$K$148,2)</f>
        <v>0</v>
      </c>
      <c r="O148" s="154"/>
      <c r="P148" s="154"/>
      <c r="Q148" s="154"/>
      <c r="R148" s="115" t="s">
        <v>114</v>
      </c>
      <c r="S148" s="41"/>
      <c r="T148" s="118"/>
      <c r="U148" s="119" t="s">
        <v>36</v>
      </c>
      <c r="V148" s="22"/>
      <c r="W148" s="22"/>
      <c r="X148" s="120">
        <v>6E-05</v>
      </c>
      <c r="Y148" s="120">
        <f>$X$148*$K$148</f>
        <v>0.001134</v>
      </c>
      <c r="Z148" s="120">
        <v>0</v>
      </c>
      <c r="AA148" s="121">
        <f>$Z$148*$K$148</f>
        <v>0</v>
      </c>
      <c r="AR148" s="75" t="s">
        <v>166</v>
      </c>
      <c r="AT148" s="75" t="s">
        <v>110</v>
      </c>
      <c r="AU148" s="75" t="s">
        <v>74</v>
      </c>
      <c r="AY148" s="6" t="s">
        <v>109</v>
      </c>
      <c r="BE148" s="122">
        <f>IF($U$148="základní",$N$148,0)</f>
        <v>0</v>
      </c>
      <c r="BF148" s="122">
        <f>IF($U$148="snížená",$N$148,0)</f>
        <v>0</v>
      </c>
      <c r="BG148" s="122">
        <f>IF($U$148="zákl. přenesená",$N$148,0)</f>
        <v>0</v>
      </c>
      <c r="BH148" s="122">
        <f>IF($U$148="sníž. přenesená",$N$148,0)</f>
        <v>0</v>
      </c>
      <c r="BI148" s="122">
        <f>IF($U$148="nulová",$N$148,0)</f>
        <v>0</v>
      </c>
      <c r="BJ148" s="75" t="s">
        <v>17</v>
      </c>
      <c r="BK148" s="122">
        <f>ROUND($L$148*$K$148,2)</f>
        <v>0</v>
      </c>
      <c r="BL148" s="75" t="s">
        <v>166</v>
      </c>
      <c r="BM148" s="75" t="s">
        <v>222</v>
      </c>
    </row>
    <row r="149" spans="2:47" s="6" customFormat="1" ht="16.5" customHeight="1">
      <c r="B149" s="21"/>
      <c r="C149" s="22"/>
      <c r="D149" s="22"/>
      <c r="E149" s="22"/>
      <c r="F149" s="280" t="s">
        <v>223</v>
      </c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118</v>
      </c>
      <c r="AU149" s="6" t="s">
        <v>74</v>
      </c>
    </row>
    <row r="150" spans="2:65" s="6" customFormat="1" ht="27" customHeight="1">
      <c r="B150" s="21"/>
      <c r="C150" s="113" t="s">
        <v>224</v>
      </c>
      <c r="D150" s="113" t="s">
        <v>110</v>
      </c>
      <c r="E150" s="114" t="s">
        <v>225</v>
      </c>
      <c r="F150" s="153" t="s">
        <v>226</v>
      </c>
      <c r="G150" s="154"/>
      <c r="H150" s="154"/>
      <c r="I150" s="154"/>
      <c r="J150" s="116" t="s">
        <v>221</v>
      </c>
      <c r="K150" s="117">
        <v>18.9</v>
      </c>
      <c r="L150" s="155"/>
      <c r="M150" s="154"/>
      <c r="N150" s="279">
        <f>ROUND($L$150*$K$150,2)</f>
        <v>0</v>
      </c>
      <c r="O150" s="154"/>
      <c r="P150" s="154"/>
      <c r="Q150" s="154"/>
      <c r="R150" s="115" t="s">
        <v>114</v>
      </c>
      <c r="S150" s="41"/>
      <c r="T150" s="118"/>
      <c r="U150" s="119" t="s">
        <v>36</v>
      </c>
      <c r="V150" s="22"/>
      <c r="W150" s="22"/>
      <c r="X150" s="120">
        <v>0</v>
      </c>
      <c r="Y150" s="120">
        <f>$X$150*$K$150</f>
        <v>0</v>
      </c>
      <c r="Z150" s="120">
        <v>0.016</v>
      </c>
      <c r="AA150" s="121">
        <f>$Z$150*$K$150</f>
        <v>0.3024</v>
      </c>
      <c r="AR150" s="75" t="s">
        <v>166</v>
      </c>
      <c r="AT150" s="75" t="s">
        <v>110</v>
      </c>
      <c r="AU150" s="75" t="s">
        <v>74</v>
      </c>
      <c r="AY150" s="6" t="s">
        <v>109</v>
      </c>
      <c r="BE150" s="122">
        <f>IF($U$150="základní",$N$150,0)</f>
        <v>0</v>
      </c>
      <c r="BF150" s="122">
        <f>IF($U$150="snížená",$N$150,0)</f>
        <v>0</v>
      </c>
      <c r="BG150" s="122">
        <f>IF($U$150="zákl. přenesená",$N$150,0)</f>
        <v>0</v>
      </c>
      <c r="BH150" s="122">
        <f>IF($U$150="sníž. přenesená",$N$150,0)</f>
        <v>0</v>
      </c>
      <c r="BI150" s="122">
        <f>IF($U$150="nulová",$N$150,0)</f>
        <v>0</v>
      </c>
      <c r="BJ150" s="75" t="s">
        <v>17</v>
      </c>
      <c r="BK150" s="122">
        <f>ROUND($L$150*$K$150,2)</f>
        <v>0</v>
      </c>
      <c r="BL150" s="75" t="s">
        <v>166</v>
      </c>
      <c r="BM150" s="75" t="s">
        <v>227</v>
      </c>
    </row>
    <row r="151" spans="2:47" s="6" customFormat="1" ht="16.5" customHeight="1">
      <c r="B151" s="21"/>
      <c r="C151" s="22"/>
      <c r="D151" s="22"/>
      <c r="E151" s="22"/>
      <c r="F151" s="280" t="s">
        <v>226</v>
      </c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41"/>
      <c r="T151" s="50"/>
      <c r="U151" s="22"/>
      <c r="V151" s="22"/>
      <c r="W151" s="22"/>
      <c r="X151" s="22"/>
      <c r="Y151" s="22"/>
      <c r="Z151" s="22"/>
      <c r="AA151" s="51"/>
      <c r="AT151" s="6" t="s">
        <v>118</v>
      </c>
      <c r="AU151" s="6" t="s">
        <v>74</v>
      </c>
    </row>
    <row r="152" spans="2:51" s="6" customFormat="1" ht="15.75" customHeight="1">
      <c r="B152" s="123"/>
      <c r="C152" s="124"/>
      <c r="D152" s="124"/>
      <c r="E152" s="124"/>
      <c r="F152" s="166" t="s">
        <v>228</v>
      </c>
      <c r="G152" s="167"/>
      <c r="H152" s="167"/>
      <c r="I152" s="167"/>
      <c r="J152" s="124"/>
      <c r="K152" s="125">
        <v>9.4</v>
      </c>
      <c r="L152" s="124"/>
      <c r="M152" s="124"/>
      <c r="N152" s="124"/>
      <c r="O152" s="124"/>
      <c r="P152" s="124"/>
      <c r="Q152" s="124"/>
      <c r="R152" s="124"/>
      <c r="S152" s="126"/>
      <c r="T152" s="127"/>
      <c r="U152" s="124"/>
      <c r="V152" s="124"/>
      <c r="W152" s="124"/>
      <c r="X152" s="124"/>
      <c r="Y152" s="124"/>
      <c r="Z152" s="124"/>
      <c r="AA152" s="128"/>
      <c r="AT152" s="129" t="s">
        <v>120</v>
      </c>
      <c r="AU152" s="129" t="s">
        <v>74</v>
      </c>
      <c r="AV152" s="129" t="s">
        <v>74</v>
      </c>
      <c r="AW152" s="129" t="s">
        <v>81</v>
      </c>
      <c r="AX152" s="129" t="s">
        <v>66</v>
      </c>
      <c r="AY152" s="129" t="s">
        <v>109</v>
      </c>
    </row>
    <row r="153" spans="2:51" s="6" customFormat="1" ht="15.75" customHeight="1">
      <c r="B153" s="123"/>
      <c r="C153" s="124"/>
      <c r="D153" s="124"/>
      <c r="E153" s="124"/>
      <c r="F153" s="166" t="s">
        <v>229</v>
      </c>
      <c r="G153" s="167"/>
      <c r="H153" s="167"/>
      <c r="I153" s="167"/>
      <c r="J153" s="124"/>
      <c r="K153" s="125">
        <v>9.5</v>
      </c>
      <c r="L153" s="124"/>
      <c r="M153" s="124"/>
      <c r="N153" s="124"/>
      <c r="O153" s="124"/>
      <c r="P153" s="124"/>
      <c r="Q153" s="124"/>
      <c r="R153" s="124"/>
      <c r="S153" s="126"/>
      <c r="T153" s="127"/>
      <c r="U153" s="124"/>
      <c r="V153" s="124"/>
      <c r="W153" s="124"/>
      <c r="X153" s="124"/>
      <c r="Y153" s="124"/>
      <c r="Z153" s="124"/>
      <c r="AA153" s="128"/>
      <c r="AT153" s="129" t="s">
        <v>120</v>
      </c>
      <c r="AU153" s="129" t="s">
        <v>74</v>
      </c>
      <c r="AV153" s="129" t="s">
        <v>74</v>
      </c>
      <c r="AW153" s="129" t="s">
        <v>81</v>
      </c>
      <c r="AX153" s="129" t="s">
        <v>66</v>
      </c>
      <c r="AY153" s="129" t="s">
        <v>109</v>
      </c>
    </row>
    <row r="154" spans="2:51" s="6" customFormat="1" ht="15.75" customHeight="1">
      <c r="B154" s="137"/>
      <c r="C154" s="138"/>
      <c r="D154" s="138"/>
      <c r="E154" s="138"/>
      <c r="F154" s="168" t="s">
        <v>177</v>
      </c>
      <c r="G154" s="169"/>
      <c r="H154" s="169"/>
      <c r="I154" s="169"/>
      <c r="J154" s="138"/>
      <c r="K154" s="139">
        <v>18.9</v>
      </c>
      <c r="L154" s="138"/>
      <c r="M154" s="138"/>
      <c r="N154" s="138"/>
      <c r="O154" s="138"/>
      <c r="P154" s="138"/>
      <c r="Q154" s="138"/>
      <c r="R154" s="138"/>
      <c r="S154" s="140"/>
      <c r="T154" s="141"/>
      <c r="U154" s="138"/>
      <c r="V154" s="138"/>
      <c r="W154" s="138"/>
      <c r="X154" s="138"/>
      <c r="Y154" s="138"/>
      <c r="Z154" s="138"/>
      <c r="AA154" s="142"/>
      <c r="AT154" s="143" t="s">
        <v>120</v>
      </c>
      <c r="AU154" s="143" t="s">
        <v>74</v>
      </c>
      <c r="AV154" s="143" t="s">
        <v>115</v>
      </c>
      <c r="AW154" s="143" t="s">
        <v>81</v>
      </c>
      <c r="AX154" s="143" t="s">
        <v>17</v>
      </c>
      <c r="AY154" s="143" t="s">
        <v>109</v>
      </c>
    </row>
    <row r="155" spans="2:65" s="6" customFormat="1" ht="27" customHeight="1">
      <c r="B155" s="21"/>
      <c r="C155" s="113" t="s">
        <v>230</v>
      </c>
      <c r="D155" s="113" t="s">
        <v>110</v>
      </c>
      <c r="E155" s="114" t="s">
        <v>231</v>
      </c>
      <c r="F155" s="153" t="s">
        <v>232</v>
      </c>
      <c r="G155" s="154"/>
      <c r="H155" s="154"/>
      <c r="I155" s="154"/>
      <c r="J155" s="116" t="s">
        <v>233</v>
      </c>
      <c r="K155" s="117">
        <v>3</v>
      </c>
      <c r="L155" s="155"/>
      <c r="M155" s="154"/>
      <c r="N155" s="279">
        <f>ROUND($L$155*$K$155,2)</f>
        <v>0</v>
      </c>
      <c r="O155" s="154"/>
      <c r="P155" s="154"/>
      <c r="Q155" s="154"/>
      <c r="R155" s="115" t="s">
        <v>114</v>
      </c>
      <c r="S155" s="41"/>
      <c r="T155" s="118"/>
      <c r="U155" s="119" t="s">
        <v>36</v>
      </c>
      <c r="V155" s="22"/>
      <c r="W155" s="22"/>
      <c r="X155" s="120">
        <v>0</v>
      </c>
      <c r="Y155" s="120">
        <f>$X$155*$K$155</f>
        <v>0</v>
      </c>
      <c r="Z155" s="120">
        <v>0.001</v>
      </c>
      <c r="AA155" s="121">
        <f>$Z$155*$K$155</f>
        <v>0.003</v>
      </c>
      <c r="AR155" s="75" t="s">
        <v>166</v>
      </c>
      <c r="AT155" s="75" t="s">
        <v>110</v>
      </c>
      <c r="AU155" s="75" t="s">
        <v>74</v>
      </c>
      <c r="AY155" s="6" t="s">
        <v>109</v>
      </c>
      <c r="BE155" s="122">
        <f>IF($U$155="základní",$N$155,0)</f>
        <v>0</v>
      </c>
      <c r="BF155" s="122">
        <f>IF($U$155="snížená",$N$155,0)</f>
        <v>0</v>
      </c>
      <c r="BG155" s="122">
        <f>IF($U$155="zákl. přenesená",$N$155,0)</f>
        <v>0</v>
      </c>
      <c r="BH155" s="122">
        <f>IF($U$155="sníž. přenesená",$N$155,0)</f>
        <v>0</v>
      </c>
      <c r="BI155" s="122">
        <f>IF($U$155="nulová",$N$155,0)</f>
        <v>0</v>
      </c>
      <c r="BJ155" s="75" t="s">
        <v>17</v>
      </c>
      <c r="BK155" s="122">
        <f>ROUND($L$155*$K$155,2)</f>
        <v>0</v>
      </c>
      <c r="BL155" s="75" t="s">
        <v>166</v>
      </c>
      <c r="BM155" s="75" t="s">
        <v>234</v>
      </c>
    </row>
    <row r="156" spans="2:47" s="6" customFormat="1" ht="16.5" customHeight="1">
      <c r="B156" s="21"/>
      <c r="C156" s="22"/>
      <c r="D156" s="22"/>
      <c r="E156" s="22"/>
      <c r="F156" s="280" t="s">
        <v>235</v>
      </c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41"/>
      <c r="T156" s="50"/>
      <c r="U156" s="22"/>
      <c r="V156" s="22"/>
      <c r="W156" s="22"/>
      <c r="X156" s="22"/>
      <c r="Y156" s="22"/>
      <c r="Z156" s="22"/>
      <c r="AA156" s="51"/>
      <c r="AT156" s="6" t="s">
        <v>118</v>
      </c>
      <c r="AU156" s="6" t="s">
        <v>74</v>
      </c>
    </row>
    <row r="157" spans="2:65" s="6" customFormat="1" ht="27" customHeight="1">
      <c r="B157" s="21"/>
      <c r="C157" s="113" t="s">
        <v>7</v>
      </c>
      <c r="D157" s="113" t="s">
        <v>110</v>
      </c>
      <c r="E157" s="114" t="s">
        <v>236</v>
      </c>
      <c r="F157" s="153" t="s">
        <v>237</v>
      </c>
      <c r="G157" s="154"/>
      <c r="H157" s="154"/>
      <c r="I157" s="154"/>
      <c r="J157" s="116" t="s">
        <v>134</v>
      </c>
      <c r="K157" s="117">
        <v>0.001</v>
      </c>
      <c r="L157" s="155"/>
      <c r="M157" s="154"/>
      <c r="N157" s="279">
        <f>ROUND($L$157*$K$157,2)</f>
        <v>0</v>
      </c>
      <c r="O157" s="154"/>
      <c r="P157" s="154"/>
      <c r="Q157" s="154"/>
      <c r="R157" s="115" t="s">
        <v>114</v>
      </c>
      <c r="S157" s="41"/>
      <c r="T157" s="118"/>
      <c r="U157" s="119" t="s">
        <v>36</v>
      </c>
      <c r="V157" s="22"/>
      <c r="W157" s="22"/>
      <c r="X157" s="120">
        <v>0</v>
      </c>
      <c r="Y157" s="120">
        <f>$X$157*$K$157</f>
        <v>0</v>
      </c>
      <c r="Z157" s="120">
        <v>0</v>
      </c>
      <c r="AA157" s="121">
        <f>$Z$157*$K$157</f>
        <v>0</v>
      </c>
      <c r="AR157" s="75" t="s">
        <v>166</v>
      </c>
      <c r="AT157" s="75" t="s">
        <v>110</v>
      </c>
      <c r="AU157" s="75" t="s">
        <v>74</v>
      </c>
      <c r="AY157" s="6" t="s">
        <v>109</v>
      </c>
      <c r="BE157" s="122">
        <f>IF($U$157="základní",$N$157,0)</f>
        <v>0</v>
      </c>
      <c r="BF157" s="122">
        <f>IF($U$157="snížená",$N$157,0)</f>
        <v>0</v>
      </c>
      <c r="BG157" s="122">
        <f>IF($U$157="zákl. přenesená",$N$157,0)</f>
        <v>0</v>
      </c>
      <c r="BH157" s="122">
        <f>IF($U$157="sníž. přenesená",$N$157,0)</f>
        <v>0</v>
      </c>
      <c r="BI157" s="122">
        <f>IF($U$157="nulová",$N$157,0)</f>
        <v>0</v>
      </c>
      <c r="BJ157" s="75" t="s">
        <v>17</v>
      </c>
      <c r="BK157" s="122">
        <f>ROUND($L$157*$K$157,2)</f>
        <v>0</v>
      </c>
      <c r="BL157" s="75" t="s">
        <v>166</v>
      </c>
      <c r="BM157" s="75" t="s">
        <v>238</v>
      </c>
    </row>
    <row r="158" spans="2:47" s="6" customFormat="1" ht="27" customHeight="1">
      <c r="B158" s="21"/>
      <c r="C158" s="22"/>
      <c r="D158" s="22"/>
      <c r="E158" s="22"/>
      <c r="F158" s="280" t="s">
        <v>239</v>
      </c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41"/>
      <c r="T158" s="50"/>
      <c r="U158" s="22"/>
      <c r="V158" s="22"/>
      <c r="W158" s="22"/>
      <c r="X158" s="22"/>
      <c r="Y158" s="22"/>
      <c r="Z158" s="22"/>
      <c r="AA158" s="51"/>
      <c r="AT158" s="6" t="s">
        <v>118</v>
      </c>
      <c r="AU158" s="6" t="s">
        <v>74</v>
      </c>
    </row>
    <row r="159" spans="2:63" s="102" customFormat="1" ht="30.75" customHeight="1">
      <c r="B159" s="103"/>
      <c r="C159" s="104"/>
      <c r="D159" s="112" t="s">
        <v>91</v>
      </c>
      <c r="E159" s="104"/>
      <c r="F159" s="104"/>
      <c r="G159" s="104"/>
      <c r="H159" s="104"/>
      <c r="I159" s="104"/>
      <c r="J159" s="104"/>
      <c r="K159" s="104"/>
      <c r="L159" s="104"/>
      <c r="M159" s="104"/>
      <c r="N159" s="152">
        <f>$BK$159</f>
        <v>0</v>
      </c>
      <c r="O159" s="151"/>
      <c r="P159" s="151"/>
      <c r="Q159" s="151"/>
      <c r="R159" s="104"/>
      <c r="S159" s="106"/>
      <c r="T159" s="107"/>
      <c r="U159" s="104"/>
      <c r="V159" s="104"/>
      <c r="W159" s="108">
        <f>SUM($W$160:$W$193)</f>
        <v>0</v>
      </c>
      <c r="X159" s="104"/>
      <c r="Y159" s="108">
        <f>SUM($Y$160:$Y$193)</f>
        <v>0.57163213</v>
      </c>
      <c r="Z159" s="104"/>
      <c r="AA159" s="109">
        <f>SUM($AA$160:$AA$193)</f>
        <v>0.15552000000000002</v>
      </c>
      <c r="AR159" s="110" t="s">
        <v>74</v>
      </c>
      <c r="AT159" s="110" t="s">
        <v>65</v>
      </c>
      <c r="AU159" s="110" t="s">
        <v>17</v>
      </c>
      <c r="AY159" s="110" t="s">
        <v>109</v>
      </c>
      <c r="BK159" s="111">
        <f>SUM($BK$160:$BK$193)</f>
        <v>0</v>
      </c>
    </row>
    <row r="160" spans="2:65" s="6" customFormat="1" ht="27" customHeight="1">
      <c r="B160" s="21"/>
      <c r="C160" s="113" t="s">
        <v>240</v>
      </c>
      <c r="D160" s="113" t="s">
        <v>110</v>
      </c>
      <c r="E160" s="114" t="s">
        <v>241</v>
      </c>
      <c r="F160" s="153" t="s">
        <v>242</v>
      </c>
      <c r="G160" s="154"/>
      <c r="H160" s="154"/>
      <c r="I160" s="154"/>
      <c r="J160" s="116" t="s">
        <v>221</v>
      </c>
      <c r="K160" s="117">
        <v>90.59</v>
      </c>
      <c r="L160" s="155"/>
      <c r="M160" s="154"/>
      <c r="N160" s="279">
        <f>ROUND($L$160*$K$160,2)</f>
        <v>0</v>
      </c>
      <c r="O160" s="154"/>
      <c r="P160" s="154"/>
      <c r="Q160" s="154"/>
      <c r="R160" s="115" t="s">
        <v>114</v>
      </c>
      <c r="S160" s="41"/>
      <c r="T160" s="118"/>
      <c r="U160" s="119" t="s">
        <v>36</v>
      </c>
      <c r="V160" s="22"/>
      <c r="W160" s="22"/>
      <c r="X160" s="120">
        <v>0</v>
      </c>
      <c r="Y160" s="120">
        <f>$X$160*$K$160</f>
        <v>0</v>
      </c>
      <c r="Z160" s="120">
        <v>0</v>
      </c>
      <c r="AA160" s="121">
        <f>$Z$160*$K$160</f>
        <v>0</v>
      </c>
      <c r="AR160" s="75" t="s">
        <v>166</v>
      </c>
      <c r="AT160" s="75" t="s">
        <v>110</v>
      </c>
      <c r="AU160" s="75" t="s">
        <v>74</v>
      </c>
      <c r="AY160" s="6" t="s">
        <v>109</v>
      </c>
      <c r="BE160" s="122">
        <f>IF($U$160="základní",$N$160,0)</f>
        <v>0</v>
      </c>
      <c r="BF160" s="122">
        <f>IF($U$160="snížená",$N$160,0)</f>
        <v>0</v>
      </c>
      <c r="BG160" s="122">
        <f>IF($U$160="zákl. přenesená",$N$160,0)</f>
        <v>0</v>
      </c>
      <c r="BH160" s="122">
        <f>IF($U$160="sníž. přenesená",$N$160,0)</f>
        <v>0</v>
      </c>
      <c r="BI160" s="122">
        <f>IF($U$160="nulová",$N$160,0)</f>
        <v>0</v>
      </c>
      <c r="BJ160" s="75" t="s">
        <v>17</v>
      </c>
      <c r="BK160" s="122">
        <f>ROUND($L$160*$K$160,2)</f>
        <v>0</v>
      </c>
      <c r="BL160" s="75" t="s">
        <v>166</v>
      </c>
      <c r="BM160" s="75" t="s">
        <v>243</v>
      </c>
    </row>
    <row r="161" spans="2:47" s="6" customFormat="1" ht="16.5" customHeight="1">
      <c r="B161" s="21"/>
      <c r="C161" s="22"/>
      <c r="D161" s="22"/>
      <c r="E161" s="22"/>
      <c r="F161" s="280" t="s">
        <v>244</v>
      </c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118</v>
      </c>
      <c r="AU161" s="6" t="s">
        <v>74</v>
      </c>
    </row>
    <row r="162" spans="2:51" s="6" customFormat="1" ht="15.75" customHeight="1">
      <c r="B162" s="123"/>
      <c r="C162" s="124"/>
      <c r="D162" s="124"/>
      <c r="E162" s="124"/>
      <c r="F162" s="166" t="s">
        <v>119</v>
      </c>
      <c r="G162" s="167"/>
      <c r="H162" s="167"/>
      <c r="I162" s="167"/>
      <c r="J162" s="124"/>
      <c r="K162" s="125">
        <v>32.29</v>
      </c>
      <c r="L162" s="124"/>
      <c r="M162" s="124"/>
      <c r="N162" s="124"/>
      <c r="O162" s="124"/>
      <c r="P162" s="124"/>
      <c r="Q162" s="124"/>
      <c r="R162" s="124"/>
      <c r="S162" s="126"/>
      <c r="T162" s="127"/>
      <c r="U162" s="124"/>
      <c r="V162" s="124"/>
      <c r="W162" s="124"/>
      <c r="X162" s="124"/>
      <c r="Y162" s="124"/>
      <c r="Z162" s="124"/>
      <c r="AA162" s="128"/>
      <c r="AT162" s="129" t="s">
        <v>120</v>
      </c>
      <c r="AU162" s="129" t="s">
        <v>74</v>
      </c>
      <c r="AV162" s="129" t="s">
        <v>74</v>
      </c>
      <c r="AW162" s="129" t="s">
        <v>81</v>
      </c>
      <c r="AX162" s="129" t="s">
        <v>66</v>
      </c>
      <c r="AY162" s="129" t="s">
        <v>109</v>
      </c>
    </row>
    <row r="163" spans="2:51" s="6" customFormat="1" ht="15.75" customHeight="1">
      <c r="B163" s="123"/>
      <c r="C163" s="124"/>
      <c r="D163" s="124"/>
      <c r="E163" s="124"/>
      <c r="F163" s="166" t="s">
        <v>245</v>
      </c>
      <c r="G163" s="167"/>
      <c r="H163" s="167"/>
      <c r="I163" s="167"/>
      <c r="J163" s="124"/>
      <c r="K163" s="125">
        <v>32.46</v>
      </c>
      <c r="L163" s="124"/>
      <c r="M163" s="124"/>
      <c r="N163" s="124"/>
      <c r="O163" s="124"/>
      <c r="P163" s="124"/>
      <c r="Q163" s="124"/>
      <c r="R163" s="124"/>
      <c r="S163" s="126"/>
      <c r="T163" s="127"/>
      <c r="U163" s="124"/>
      <c r="V163" s="124"/>
      <c r="W163" s="124"/>
      <c r="X163" s="124"/>
      <c r="Y163" s="124"/>
      <c r="Z163" s="124"/>
      <c r="AA163" s="128"/>
      <c r="AT163" s="129" t="s">
        <v>120</v>
      </c>
      <c r="AU163" s="129" t="s">
        <v>74</v>
      </c>
      <c r="AV163" s="129" t="s">
        <v>74</v>
      </c>
      <c r="AW163" s="129" t="s">
        <v>81</v>
      </c>
      <c r="AX163" s="129" t="s">
        <v>66</v>
      </c>
      <c r="AY163" s="129" t="s">
        <v>109</v>
      </c>
    </row>
    <row r="164" spans="2:51" s="6" customFormat="1" ht="15.75" customHeight="1">
      <c r="B164" s="123"/>
      <c r="C164" s="124"/>
      <c r="D164" s="124"/>
      <c r="E164" s="124"/>
      <c r="F164" s="166" t="s">
        <v>246</v>
      </c>
      <c r="G164" s="167"/>
      <c r="H164" s="167"/>
      <c r="I164" s="167"/>
      <c r="J164" s="124"/>
      <c r="K164" s="125">
        <v>25.84</v>
      </c>
      <c r="L164" s="124"/>
      <c r="M164" s="124"/>
      <c r="N164" s="124"/>
      <c r="O164" s="124"/>
      <c r="P164" s="124"/>
      <c r="Q164" s="124"/>
      <c r="R164" s="124"/>
      <c r="S164" s="126"/>
      <c r="T164" s="127"/>
      <c r="U164" s="124"/>
      <c r="V164" s="124"/>
      <c r="W164" s="124"/>
      <c r="X164" s="124"/>
      <c r="Y164" s="124"/>
      <c r="Z164" s="124"/>
      <c r="AA164" s="128"/>
      <c r="AT164" s="129" t="s">
        <v>120</v>
      </c>
      <c r="AU164" s="129" t="s">
        <v>74</v>
      </c>
      <c r="AV164" s="129" t="s">
        <v>74</v>
      </c>
      <c r="AW164" s="129" t="s">
        <v>81</v>
      </c>
      <c r="AX164" s="129" t="s">
        <v>66</v>
      </c>
      <c r="AY164" s="129" t="s">
        <v>109</v>
      </c>
    </row>
    <row r="165" spans="2:51" s="6" customFormat="1" ht="15.75" customHeight="1">
      <c r="B165" s="137"/>
      <c r="C165" s="138"/>
      <c r="D165" s="138"/>
      <c r="E165" s="138"/>
      <c r="F165" s="168" t="s">
        <v>177</v>
      </c>
      <c r="G165" s="169"/>
      <c r="H165" s="169"/>
      <c r="I165" s="169"/>
      <c r="J165" s="138"/>
      <c r="K165" s="139">
        <v>90.59</v>
      </c>
      <c r="L165" s="138"/>
      <c r="M165" s="138"/>
      <c r="N165" s="138"/>
      <c r="O165" s="138"/>
      <c r="P165" s="138"/>
      <c r="Q165" s="138"/>
      <c r="R165" s="138"/>
      <c r="S165" s="140"/>
      <c r="T165" s="141"/>
      <c r="U165" s="138"/>
      <c r="V165" s="138"/>
      <c r="W165" s="138"/>
      <c r="X165" s="138"/>
      <c r="Y165" s="138"/>
      <c r="Z165" s="138"/>
      <c r="AA165" s="142"/>
      <c r="AT165" s="143" t="s">
        <v>120</v>
      </c>
      <c r="AU165" s="143" t="s">
        <v>74</v>
      </c>
      <c r="AV165" s="143" t="s">
        <v>115</v>
      </c>
      <c r="AW165" s="143" t="s">
        <v>81</v>
      </c>
      <c r="AX165" s="143" t="s">
        <v>17</v>
      </c>
      <c r="AY165" s="143" t="s">
        <v>109</v>
      </c>
    </row>
    <row r="166" spans="2:65" s="6" customFormat="1" ht="27" customHeight="1">
      <c r="B166" s="21"/>
      <c r="C166" s="113" t="s">
        <v>247</v>
      </c>
      <c r="D166" s="113" t="s">
        <v>110</v>
      </c>
      <c r="E166" s="114" t="s">
        <v>248</v>
      </c>
      <c r="F166" s="153" t="s">
        <v>249</v>
      </c>
      <c r="G166" s="154"/>
      <c r="H166" s="154"/>
      <c r="I166" s="154"/>
      <c r="J166" s="116" t="s">
        <v>221</v>
      </c>
      <c r="K166" s="117">
        <v>90.59</v>
      </c>
      <c r="L166" s="155"/>
      <c r="M166" s="154"/>
      <c r="N166" s="279">
        <f>ROUND($L$166*$K$166,2)</f>
        <v>0</v>
      </c>
      <c r="O166" s="154"/>
      <c r="P166" s="154"/>
      <c r="Q166" s="154"/>
      <c r="R166" s="115" t="s">
        <v>114</v>
      </c>
      <c r="S166" s="41"/>
      <c r="T166" s="118"/>
      <c r="U166" s="119" t="s">
        <v>36</v>
      </c>
      <c r="V166" s="22"/>
      <c r="W166" s="22"/>
      <c r="X166" s="120">
        <v>2E-05</v>
      </c>
      <c r="Y166" s="120">
        <f>$X$166*$K$166</f>
        <v>0.0018118000000000001</v>
      </c>
      <c r="Z166" s="120">
        <v>0</v>
      </c>
      <c r="AA166" s="121">
        <f>$Z$166*$K$166</f>
        <v>0</v>
      </c>
      <c r="AR166" s="75" t="s">
        <v>166</v>
      </c>
      <c r="AT166" s="75" t="s">
        <v>110</v>
      </c>
      <c r="AU166" s="75" t="s">
        <v>74</v>
      </c>
      <c r="AY166" s="6" t="s">
        <v>109</v>
      </c>
      <c r="BE166" s="122">
        <f>IF($U$166="základní",$N$166,0)</f>
        <v>0</v>
      </c>
      <c r="BF166" s="122">
        <f>IF($U$166="snížená",$N$166,0)</f>
        <v>0</v>
      </c>
      <c r="BG166" s="122">
        <f>IF($U$166="zákl. přenesená",$N$166,0)</f>
        <v>0</v>
      </c>
      <c r="BH166" s="122">
        <f>IF($U$166="sníž. přenesená",$N$166,0)</f>
        <v>0</v>
      </c>
      <c r="BI166" s="122">
        <f>IF($U$166="nulová",$N$166,0)</f>
        <v>0</v>
      </c>
      <c r="BJ166" s="75" t="s">
        <v>17</v>
      </c>
      <c r="BK166" s="122">
        <f>ROUND($L$166*$K$166,2)</f>
        <v>0</v>
      </c>
      <c r="BL166" s="75" t="s">
        <v>166</v>
      </c>
      <c r="BM166" s="75" t="s">
        <v>250</v>
      </c>
    </row>
    <row r="167" spans="2:47" s="6" customFormat="1" ht="16.5" customHeight="1">
      <c r="B167" s="21"/>
      <c r="C167" s="22"/>
      <c r="D167" s="22"/>
      <c r="E167" s="22"/>
      <c r="F167" s="280" t="s">
        <v>251</v>
      </c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41"/>
      <c r="T167" s="50"/>
      <c r="U167" s="22"/>
      <c r="V167" s="22"/>
      <c r="W167" s="22"/>
      <c r="X167" s="22"/>
      <c r="Y167" s="22"/>
      <c r="Z167" s="22"/>
      <c r="AA167" s="51"/>
      <c r="AT167" s="6" t="s">
        <v>118</v>
      </c>
      <c r="AU167" s="6" t="s">
        <v>74</v>
      </c>
    </row>
    <row r="168" spans="2:51" s="6" customFormat="1" ht="15.75" customHeight="1">
      <c r="B168" s="123"/>
      <c r="C168" s="124"/>
      <c r="D168" s="124"/>
      <c r="E168" s="124"/>
      <c r="F168" s="166" t="s">
        <v>119</v>
      </c>
      <c r="G168" s="167"/>
      <c r="H168" s="167"/>
      <c r="I168" s="167"/>
      <c r="J168" s="124"/>
      <c r="K168" s="125">
        <v>32.29</v>
      </c>
      <c r="L168" s="124"/>
      <c r="M168" s="124"/>
      <c r="N168" s="124"/>
      <c r="O168" s="124"/>
      <c r="P168" s="124"/>
      <c r="Q168" s="124"/>
      <c r="R168" s="124"/>
      <c r="S168" s="126"/>
      <c r="T168" s="127"/>
      <c r="U168" s="124"/>
      <c r="V168" s="124"/>
      <c r="W168" s="124"/>
      <c r="X168" s="124"/>
      <c r="Y168" s="124"/>
      <c r="Z168" s="124"/>
      <c r="AA168" s="128"/>
      <c r="AT168" s="129" t="s">
        <v>120</v>
      </c>
      <c r="AU168" s="129" t="s">
        <v>74</v>
      </c>
      <c r="AV168" s="129" t="s">
        <v>74</v>
      </c>
      <c r="AW168" s="129" t="s">
        <v>81</v>
      </c>
      <c r="AX168" s="129" t="s">
        <v>66</v>
      </c>
      <c r="AY168" s="129" t="s">
        <v>109</v>
      </c>
    </row>
    <row r="169" spans="2:51" s="6" customFormat="1" ht="15.75" customHeight="1">
      <c r="B169" s="123"/>
      <c r="C169" s="124"/>
      <c r="D169" s="124"/>
      <c r="E169" s="124"/>
      <c r="F169" s="166" t="s">
        <v>245</v>
      </c>
      <c r="G169" s="167"/>
      <c r="H169" s="167"/>
      <c r="I169" s="167"/>
      <c r="J169" s="124"/>
      <c r="K169" s="125">
        <v>32.46</v>
      </c>
      <c r="L169" s="124"/>
      <c r="M169" s="124"/>
      <c r="N169" s="124"/>
      <c r="O169" s="124"/>
      <c r="P169" s="124"/>
      <c r="Q169" s="124"/>
      <c r="R169" s="124"/>
      <c r="S169" s="126"/>
      <c r="T169" s="127"/>
      <c r="U169" s="124"/>
      <c r="V169" s="124"/>
      <c r="W169" s="124"/>
      <c r="X169" s="124"/>
      <c r="Y169" s="124"/>
      <c r="Z169" s="124"/>
      <c r="AA169" s="128"/>
      <c r="AT169" s="129" t="s">
        <v>120</v>
      </c>
      <c r="AU169" s="129" t="s">
        <v>74</v>
      </c>
      <c r="AV169" s="129" t="s">
        <v>74</v>
      </c>
      <c r="AW169" s="129" t="s">
        <v>81</v>
      </c>
      <c r="AX169" s="129" t="s">
        <v>66</v>
      </c>
      <c r="AY169" s="129" t="s">
        <v>109</v>
      </c>
    </row>
    <row r="170" spans="2:51" s="6" customFormat="1" ht="15.75" customHeight="1">
      <c r="B170" s="123"/>
      <c r="C170" s="124"/>
      <c r="D170" s="124"/>
      <c r="E170" s="124"/>
      <c r="F170" s="166" t="s">
        <v>246</v>
      </c>
      <c r="G170" s="167"/>
      <c r="H170" s="167"/>
      <c r="I170" s="167"/>
      <c r="J170" s="124"/>
      <c r="K170" s="125">
        <v>25.84</v>
      </c>
      <c r="L170" s="124"/>
      <c r="M170" s="124"/>
      <c r="N170" s="124"/>
      <c r="O170" s="124"/>
      <c r="P170" s="124"/>
      <c r="Q170" s="124"/>
      <c r="R170" s="124"/>
      <c r="S170" s="126"/>
      <c r="T170" s="127"/>
      <c r="U170" s="124"/>
      <c r="V170" s="124"/>
      <c r="W170" s="124"/>
      <c r="X170" s="124"/>
      <c r="Y170" s="124"/>
      <c r="Z170" s="124"/>
      <c r="AA170" s="128"/>
      <c r="AT170" s="129" t="s">
        <v>120</v>
      </c>
      <c r="AU170" s="129" t="s">
        <v>74</v>
      </c>
      <c r="AV170" s="129" t="s">
        <v>74</v>
      </c>
      <c r="AW170" s="129" t="s">
        <v>81</v>
      </c>
      <c r="AX170" s="129" t="s">
        <v>66</v>
      </c>
      <c r="AY170" s="129" t="s">
        <v>109</v>
      </c>
    </row>
    <row r="171" spans="2:51" s="6" customFormat="1" ht="15.75" customHeight="1">
      <c r="B171" s="137"/>
      <c r="C171" s="138"/>
      <c r="D171" s="138"/>
      <c r="E171" s="138"/>
      <c r="F171" s="168" t="s">
        <v>177</v>
      </c>
      <c r="G171" s="169"/>
      <c r="H171" s="169"/>
      <c r="I171" s="169"/>
      <c r="J171" s="138"/>
      <c r="K171" s="139">
        <v>90.59</v>
      </c>
      <c r="L171" s="138"/>
      <c r="M171" s="138"/>
      <c r="N171" s="138"/>
      <c r="O171" s="138"/>
      <c r="P171" s="138"/>
      <c r="Q171" s="138"/>
      <c r="R171" s="138"/>
      <c r="S171" s="140"/>
      <c r="T171" s="141"/>
      <c r="U171" s="138"/>
      <c r="V171" s="138"/>
      <c r="W171" s="138"/>
      <c r="X171" s="138"/>
      <c r="Y171" s="138"/>
      <c r="Z171" s="138"/>
      <c r="AA171" s="142"/>
      <c r="AT171" s="143" t="s">
        <v>120</v>
      </c>
      <c r="AU171" s="143" t="s">
        <v>74</v>
      </c>
      <c r="AV171" s="143" t="s">
        <v>115</v>
      </c>
      <c r="AW171" s="143" t="s">
        <v>81</v>
      </c>
      <c r="AX171" s="143" t="s">
        <v>17</v>
      </c>
      <c r="AY171" s="143" t="s">
        <v>109</v>
      </c>
    </row>
    <row r="172" spans="2:65" s="6" customFormat="1" ht="27" customHeight="1">
      <c r="B172" s="21"/>
      <c r="C172" s="144" t="s">
        <v>252</v>
      </c>
      <c r="D172" s="144" t="s">
        <v>179</v>
      </c>
      <c r="E172" s="145" t="s">
        <v>253</v>
      </c>
      <c r="F172" s="281" t="s">
        <v>254</v>
      </c>
      <c r="G172" s="282"/>
      <c r="H172" s="282"/>
      <c r="I172" s="282"/>
      <c r="J172" s="146" t="s">
        <v>113</v>
      </c>
      <c r="K172" s="147">
        <v>9.965</v>
      </c>
      <c r="L172" s="283"/>
      <c r="M172" s="282"/>
      <c r="N172" s="284">
        <f>ROUND($L$172*$K$172,2)</f>
        <v>0</v>
      </c>
      <c r="O172" s="154"/>
      <c r="P172" s="154"/>
      <c r="Q172" s="154"/>
      <c r="R172" s="115" t="s">
        <v>114</v>
      </c>
      <c r="S172" s="41"/>
      <c r="T172" s="118"/>
      <c r="U172" s="119" t="s">
        <v>36</v>
      </c>
      <c r="V172" s="22"/>
      <c r="W172" s="22"/>
      <c r="X172" s="120">
        <v>0.0032</v>
      </c>
      <c r="Y172" s="120">
        <f>$X$172*$K$172</f>
        <v>0.031888</v>
      </c>
      <c r="Z172" s="120">
        <v>0</v>
      </c>
      <c r="AA172" s="121">
        <f>$Z$172*$K$172</f>
        <v>0</v>
      </c>
      <c r="AR172" s="75" t="s">
        <v>182</v>
      </c>
      <c r="AT172" s="75" t="s">
        <v>179</v>
      </c>
      <c r="AU172" s="75" t="s">
        <v>74</v>
      </c>
      <c r="AY172" s="6" t="s">
        <v>109</v>
      </c>
      <c r="BE172" s="122">
        <f>IF($U$172="základní",$N$172,0)</f>
        <v>0</v>
      </c>
      <c r="BF172" s="122">
        <f>IF($U$172="snížená",$N$172,0)</f>
        <v>0</v>
      </c>
      <c r="BG172" s="122">
        <f>IF($U$172="zákl. přenesená",$N$172,0)</f>
        <v>0</v>
      </c>
      <c r="BH172" s="122">
        <f>IF($U$172="sníž. přenesená",$N$172,0)</f>
        <v>0</v>
      </c>
      <c r="BI172" s="122">
        <f>IF($U$172="nulová",$N$172,0)</f>
        <v>0</v>
      </c>
      <c r="BJ172" s="75" t="s">
        <v>17</v>
      </c>
      <c r="BK172" s="122">
        <f>ROUND($L$172*$K$172,2)</f>
        <v>0</v>
      </c>
      <c r="BL172" s="75" t="s">
        <v>166</v>
      </c>
      <c r="BM172" s="75" t="s">
        <v>255</v>
      </c>
    </row>
    <row r="173" spans="2:47" s="6" customFormat="1" ht="16.5" customHeight="1">
      <c r="B173" s="21"/>
      <c r="C173" s="22"/>
      <c r="D173" s="22"/>
      <c r="E173" s="22"/>
      <c r="F173" s="280" t="s">
        <v>256</v>
      </c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41"/>
      <c r="T173" s="50"/>
      <c r="U173" s="22"/>
      <c r="V173" s="22"/>
      <c r="W173" s="22"/>
      <c r="X173" s="22"/>
      <c r="Y173" s="22"/>
      <c r="Z173" s="22"/>
      <c r="AA173" s="51"/>
      <c r="AT173" s="6" t="s">
        <v>118</v>
      </c>
      <c r="AU173" s="6" t="s">
        <v>74</v>
      </c>
    </row>
    <row r="174" spans="2:51" s="6" customFormat="1" ht="15.75" customHeight="1">
      <c r="B174" s="123"/>
      <c r="C174" s="124"/>
      <c r="D174" s="124"/>
      <c r="E174" s="124"/>
      <c r="F174" s="166" t="s">
        <v>257</v>
      </c>
      <c r="G174" s="167"/>
      <c r="H174" s="167"/>
      <c r="I174" s="167"/>
      <c r="J174" s="124"/>
      <c r="K174" s="125">
        <v>9.965</v>
      </c>
      <c r="L174" s="124"/>
      <c r="M174" s="124"/>
      <c r="N174" s="124"/>
      <c r="O174" s="124"/>
      <c r="P174" s="124"/>
      <c r="Q174" s="124"/>
      <c r="R174" s="124"/>
      <c r="S174" s="126"/>
      <c r="T174" s="127"/>
      <c r="U174" s="124"/>
      <c r="V174" s="124"/>
      <c r="W174" s="124"/>
      <c r="X174" s="124"/>
      <c r="Y174" s="124"/>
      <c r="Z174" s="124"/>
      <c r="AA174" s="128"/>
      <c r="AT174" s="129" t="s">
        <v>120</v>
      </c>
      <c r="AU174" s="129" t="s">
        <v>74</v>
      </c>
      <c r="AV174" s="129" t="s">
        <v>74</v>
      </c>
      <c r="AW174" s="129" t="s">
        <v>81</v>
      </c>
      <c r="AX174" s="129" t="s">
        <v>17</v>
      </c>
      <c r="AY174" s="129" t="s">
        <v>109</v>
      </c>
    </row>
    <row r="175" spans="2:65" s="6" customFormat="1" ht="15.75" customHeight="1">
      <c r="B175" s="21"/>
      <c r="C175" s="144" t="s">
        <v>258</v>
      </c>
      <c r="D175" s="144" t="s">
        <v>179</v>
      </c>
      <c r="E175" s="145" t="s">
        <v>259</v>
      </c>
      <c r="F175" s="281" t="s">
        <v>260</v>
      </c>
      <c r="G175" s="282"/>
      <c r="H175" s="282"/>
      <c r="I175" s="282"/>
      <c r="J175" s="146" t="s">
        <v>221</v>
      </c>
      <c r="K175" s="147">
        <v>99.649</v>
      </c>
      <c r="L175" s="283"/>
      <c r="M175" s="282"/>
      <c r="N175" s="284">
        <f>ROUND($L$175*$K$175,2)</f>
        <v>0</v>
      </c>
      <c r="O175" s="154"/>
      <c r="P175" s="154"/>
      <c r="Q175" s="154"/>
      <c r="R175" s="115" t="s">
        <v>114</v>
      </c>
      <c r="S175" s="41"/>
      <c r="T175" s="118"/>
      <c r="U175" s="119" t="s">
        <v>36</v>
      </c>
      <c r="V175" s="22"/>
      <c r="W175" s="22"/>
      <c r="X175" s="120">
        <v>0.00017</v>
      </c>
      <c r="Y175" s="120">
        <f>$X$175*$K$175</f>
        <v>0.01694033</v>
      </c>
      <c r="Z175" s="120">
        <v>0</v>
      </c>
      <c r="AA175" s="121">
        <f>$Z$175*$K$175</f>
        <v>0</v>
      </c>
      <c r="AR175" s="75" t="s">
        <v>182</v>
      </c>
      <c r="AT175" s="75" t="s">
        <v>179</v>
      </c>
      <c r="AU175" s="75" t="s">
        <v>74</v>
      </c>
      <c r="AY175" s="6" t="s">
        <v>109</v>
      </c>
      <c r="BE175" s="122">
        <f>IF($U$175="základní",$N$175,0)</f>
        <v>0</v>
      </c>
      <c r="BF175" s="122">
        <f>IF($U$175="snížená",$N$175,0)</f>
        <v>0</v>
      </c>
      <c r="BG175" s="122">
        <f>IF($U$175="zákl. přenesená",$N$175,0)</f>
        <v>0</v>
      </c>
      <c r="BH175" s="122">
        <f>IF($U$175="sníž. přenesená",$N$175,0)</f>
        <v>0</v>
      </c>
      <c r="BI175" s="122">
        <f>IF($U$175="nulová",$N$175,0)</f>
        <v>0</v>
      </c>
      <c r="BJ175" s="75" t="s">
        <v>17</v>
      </c>
      <c r="BK175" s="122">
        <f>ROUND($L$175*$K$175,2)</f>
        <v>0</v>
      </c>
      <c r="BL175" s="75" t="s">
        <v>166</v>
      </c>
      <c r="BM175" s="75" t="s">
        <v>261</v>
      </c>
    </row>
    <row r="176" spans="2:47" s="6" customFormat="1" ht="16.5" customHeight="1">
      <c r="B176" s="21"/>
      <c r="C176" s="22"/>
      <c r="D176" s="22"/>
      <c r="E176" s="22"/>
      <c r="F176" s="280" t="s">
        <v>262</v>
      </c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41"/>
      <c r="T176" s="50"/>
      <c r="U176" s="22"/>
      <c r="V176" s="22"/>
      <c r="W176" s="22"/>
      <c r="X176" s="22"/>
      <c r="Y176" s="22"/>
      <c r="Z176" s="22"/>
      <c r="AA176" s="51"/>
      <c r="AT176" s="6" t="s">
        <v>118</v>
      </c>
      <c r="AU176" s="6" t="s">
        <v>74</v>
      </c>
    </row>
    <row r="177" spans="2:51" s="6" customFormat="1" ht="15.75" customHeight="1">
      <c r="B177" s="123"/>
      <c r="C177" s="124"/>
      <c r="D177" s="124"/>
      <c r="E177" s="124"/>
      <c r="F177" s="166" t="s">
        <v>263</v>
      </c>
      <c r="G177" s="167"/>
      <c r="H177" s="167"/>
      <c r="I177" s="167"/>
      <c r="J177" s="124"/>
      <c r="K177" s="125">
        <v>99.649</v>
      </c>
      <c r="L177" s="124"/>
      <c r="M177" s="124"/>
      <c r="N177" s="124"/>
      <c r="O177" s="124"/>
      <c r="P177" s="124"/>
      <c r="Q177" s="124"/>
      <c r="R177" s="124"/>
      <c r="S177" s="126"/>
      <c r="T177" s="127"/>
      <c r="U177" s="124"/>
      <c r="V177" s="124"/>
      <c r="W177" s="124"/>
      <c r="X177" s="124"/>
      <c r="Y177" s="124"/>
      <c r="Z177" s="124"/>
      <c r="AA177" s="128"/>
      <c r="AT177" s="129" t="s">
        <v>120</v>
      </c>
      <c r="AU177" s="129" t="s">
        <v>74</v>
      </c>
      <c r="AV177" s="129" t="s">
        <v>74</v>
      </c>
      <c r="AW177" s="129" t="s">
        <v>81</v>
      </c>
      <c r="AX177" s="129" t="s">
        <v>17</v>
      </c>
      <c r="AY177" s="129" t="s">
        <v>109</v>
      </c>
    </row>
    <row r="178" spans="2:65" s="6" customFormat="1" ht="27" customHeight="1">
      <c r="B178" s="21"/>
      <c r="C178" s="113" t="s">
        <v>264</v>
      </c>
      <c r="D178" s="113" t="s">
        <v>110</v>
      </c>
      <c r="E178" s="114" t="s">
        <v>265</v>
      </c>
      <c r="F178" s="153" t="s">
        <v>266</v>
      </c>
      <c r="G178" s="154"/>
      <c r="H178" s="154"/>
      <c r="I178" s="154"/>
      <c r="J178" s="116" t="s">
        <v>113</v>
      </c>
      <c r="K178" s="117">
        <v>155.52</v>
      </c>
      <c r="L178" s="155"/>
      <c r="M178" s="154"/>
      <c r="N178" s="279">
        <f>ROUND($L$178*$K$178,2)</f>
        <v>0</v>
      </c>
      <c r="O178" s="154"/>
      <c r="P178" s="154"/>
      <c r="Q178" s="154"/>
      <c r="R178" s="115" t="s">
        <v>114</v>
      </c>
      <c r="S178" s="41"/>
      <c r="T178" s="118"/>
      <c r="U178" s="119" t="s">
        <v>36</v>
      </c>
      <c r="V178" s="22"/>
      <c r="W178" s="22"/>
      <c r="X178" s="120">
        <v>0</v>
      </c>
      <c r="Y178" s="120">
        <f>$X$178*$K$178</f>
        <v>0</v>
      </c>
      <c r="Z178" s="120">
        <v>0.001</v>
      </c>
      <c r="AA178" s="121">
        <f>$Z$178*$K$178</f>
        <v>0.15552000000000002</v>
      </c>
      <c r="AR178" s="75" t="s">
        <v>166</v>
      </c>
      <c r="AT178" s="75" t="s">
        <v>110</v>
      </c>
      <c r="AU178" s="75" t="s">
        <v>74</v>
      </c>
      <c r="AY178" s="6" t="s">
        <v>109</v>
      </c>
      <c r="BE178" s="122">
        <f>IF($U$178="základní",$N$178,0)</f>
        <v>0</v>
      </c>
      <c r="BF178" s="122">
        <f>IF($U$178="snížená",$N$178,0)</f>
        <v>0</v>
      </c>
      <c r="BG178" s="122">
        <f>IF($U$178="zákl. přenesená",$N$178,0)</f>
        <v>0</v>
      </c>
      <c r="BH178" s="122">
        <f>IF($U$178="sníž. přenesená",$N$178,0)</f>
        <v>0</v>
      </c>
      <c r="BI178" s="122">
        <f>IF($U$178="nulová",$N$178,0)</f>
        <v>0</v>
      </c>
      <c r="BJ178" s="75" t="s">
        <v>17</v>
      </c>
      <c r="BK178" s="122">
        <f>ROUND($L$178*$K$178,2)</f>
        <v>0</v>
      </c>
      <c r="BL178" s="75" t="s">
        <v>166</v>
      </c>
      <c r="BM178" s="75" t="s">
        <v>267</v>
      </c>
    </row>
    <row r="179" spans="2:47" s="6" customFormat="1" ht="16.5" customHeight="1">
      <c r="B179" s="21"/>
      <c r="C179" s="22"/>
      <c r="D179" s="22"/>
      <c r="E179" s="22"/>
      <c r="F179" s="280" t="s">
        <v>268</v>
      </c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41"/>
      <c r="T179" s="50"/>
      <c r="U179" s="22"/>
      <c r="V179" s="22"/>
      <c r="W179" s="22"/>
      <c r="X179" s="22"/>
      <c r="Y179" s="22"/>
      <c r="Z179" s="22"/>
      <c r="AA179" s="51"/>
      <c r="AT179" s="6" t="s">
        <v>118</v>
      </c>
      <c r="AU179" s="6" t="s">
        <v>74</v>
      </c>
    </row>
    <row r="180" spans="2:51" s="6" customFormat="1" ht="15.75" customHeight="1">
      <c r="B180" s="123"/>
      <c r="C180" s="124"/>
      <c r="D180" s="124"/>
      <c r="E180" s="124"/>
      <c r="F180" s="166" t="s">
        <v>169</v>
      </c>
      <c r="G180" s="167"/>
      <c r="H180" s="167"/>
      <c r="I180" s="167"/>
      <c r="J180" s="124"/>
      <c r="K180" s="125">
        <v>60.04</v>
      </c>
      <c r="L180" s="124"/>
      <c r="M180" s="124"/>
      <c r="N180" s="124"/>
      <c r="O180" s="124"/>
      <c r="P180" s="124"/>
      <c r="Q180" s="124"/>
      <c r="R180" s="124"/>
      <c r="S180" s="126"/>
      <c r="T180" s="127"/>
      <c r="U180" s="124"/>
      <c r="V180" s="124"/>
      <c r="W180" s="124"/>
      <c r="X180" s="124"/>
      <c r="Y180" s="124"/>
      <c r="Z180" s="124"/>
      <c r="AA180" s="128"/>
      <c r="AT180" s="129" t="s">
        <v>120</v>
      </c>
      <c r="AU180" s="129" t="s">
        <v>74</v>
      </c>
      <c r="AV180" s="129" t="s">
        <v>74</v>
      </c>
      <c r="AW180" s="129" t="s">
        <v>81</v>
      </c>
      <c r="AX180" s="129" t="s">
        <v>66</v>
      </c>
      <c r="AY180" s="129" t="s">
        <v>109</v>
      </c>
    </row>
    <row r="181" spans="2:51" s="6" customFormat="1" ht="15.75" customHeight="1">
      <c r="B181" s="123"/>
      <c r="C181" s="124"/>
      <c r="D181" s="124"/>
      <c r="E181" s="124"/>
      <c r="F181" s="166" t="s">
        <v>170</v>
      </c>
      <c r="G181" s="167"/>
      <c r="H181" s="167"/>
      <c r="I181" s="167"/>
      <c r="J181" s="124"/>
      <c r="K181" s="125">
        <v>60.58</v>
      </c>
      <c r="L181" s="124"/>
      <c r="M181" s="124"/>
      <c r="N181" s="124"/>
      <c r="O181" s="124"/>
      <c r="P181" s="124"/>
      <c r="Q181" s="124"/>
      <c r="R181" s="124"/>
      <c r="S181" s="126"/>
      <c r="T181" s="127"/>
      <c r="U181" s="124"/>
      <c r="V181" s="124"/>
      <c r="W181" s="124"/>
      <c r="X181" s="124"/>
      <c r="Y181" s="124"/>
      <c r="Z181" s="124"/>
      <c r="AA181" s="128"/>
      <c r="AT181" s="129" t="s">
        <v>120</v>
      </c>
      <c r="AU181" s="129" t="s">
        <v>74</v>
      </c>
      <c r="AV181" s="129" t="s">
        <v>74</v>
      </c>
      <c r="AW181" s="129" t="s">
        <v>81</v>
      </c>
      <c r="AX181" s="129" t="s">
        <v>66</v>
      </c>
      <c r="AY181" s="129" t="s">
        <v>109</v>
      </c>
    </row>
    <row r="182" spans="2:51" s="6" customFormat="1" ht="15.75" customHeight="1">
      <c r="B182" s="123"/>
      <c r="C182" s="124"/>
      <c r="D182" s="124"/>
      <c r="E182" s="124"/>
      <c r="F182" s="166" t="s">
        <v>171</v>
      </c>
      <c r="G182" s="167"/>
      <c r="H182" s="167"/>
      <c r="I182" s="167"/>
      <c r="J182" s="124"/>
      <c r="K182" s="125">
        <v>34.9</v>
      </c>
      <c r="L182" s="124"/>
      <c r="M182" s="124"/>
      <c r="N182" s="124"/>
      <c r="O182" s="124"/>
      <c r="P182" s="124"/>
      <c r="Q182" s="124"/>
      <c r="R182" s="124"/>
      <c r="S182" s="126"/>
      <c r="T182" s="127"/>
      <c r="U182" s="124"/>
      <c r="V182" s="124"/>
      <c r="W182" s="124"/>
      <c r="X182" s="124"/>
      <c r="Y182" s="124"/>
      <c r="Z182" s="124"/>
      <c r="AA182" s="128"/>
      <c r="AT182" s="129" t="s">
        <v>120</v>
      </c>
      <c r="AU182" s="129" t="s">
        <v>74</v>
      </c>
      <c r="AV182" s="129" t="s">
        <v>74</v>
      </c>
      <c r="AW182" s="129" t="s">
        <v>81</v>
      </c>
      <c r="AX182" s="129" t="s">
        <v>66</v>
      </c>
      <c r="AY182" s="129" t="s">
        <v>109</v>
      </c>
    </row>
    <row r="183" spans="2:51" s="6" customFormat="1" ht="15.75" customHeight="1">
      <c r="B183" s="137"/>
      <c r="C183" s="138"/>
      <c r="D183" s="138"/>
      <c r="E183" s="138"/>
      <c r="F183" s="168" t="s">
        <v>177</v>
      </c>
      <c r="G183" s="169"/>
      <c r="H183" s="169"/>
      <c r="I183" s="169"/>
      <c r="J183" s="138"/>
      <c r="K183" s="139">
        <v>155.52</v>
      </c>
      <c r="L183" s="138"/>
      <c r="M183" s="138"/>
      <c r="N183" s="138"/>
      <c r="O183" s="138"/>
      <c r="P183" s="138"/>
      <c r="Q183" s="138"/>
      <c r="R183" s="138"/>
      <c r="S183" s="140"/>
      <c r="T183" s="141"/>
      <c r="U183" s="138"/>
      <c r="V183" s="138"/>
      <c r="W183" s="138"/>
      <c r="X183" s="138"/>
      <c r="Y183" s="138"/>
      <c r="Z183" s="138"/>
      <c r="AA183" s="142"/>
      <c r="AT183" s="143" t="s">
        <v>120</v>
      </c>
      <c r="AU183" s="143" t="s">
        <v>74</v>
      </c>
      <c r="AV183" s="143" t="s">
        <v>115</v>
      </c>
      <c r="AW183" s="143" t="s">
        <v>81</v>
      </c>
      <c r="AX183" s="143" t="s">
        <v>17</v>
      </c>
      <c r="AY183" s="143" t="s">
        <v>109</v>
      </c>
    </row>
    <row r="184" spans="2:65" s="6" customFormat="1" ht="27" customHeight="1">
      <c r="B184" s="21"/>
      <c r="C184" s="113" t="s">
        <v>269</v>
      </c>
      <c r="D184" s="113" t="s">
        <v>110</v>
      </c>
      <c r="E184" s="114" t="s">
        <v>270</v>
      </c>
      <c r="F184" s="153" t="s">
        <v>271</v>
      </c>
      <c r="G184" s="154"/>
      <c r="H184" s="154"/>
      <c r="I184" s="154"/>
      <c r="J184" s="116" t="s">
        <v>113</v>
      </c>
      <c r="K184" s="117">
        <v>155.52</v>
      </c>
      <c r="L184" s="155"/>
      <c r="M184" s="154"/>
      <c r="N184" s="279">
        <f>ROUND($L$184*$K$184,2)</f>
        <v>0</v>
      </c>
      <c r="O184" s="154"/>
      <c r="P184" s="154"/>
      <c r="Q184" s="154"/>
      <c r="R184" s="115" t="s">
        <v>114</v>
      </c>
      <c r="S184" s="41"/>
      <c r="T184" s="118"/>
      <c r="U184" s="119" t="s">
        <v>36</v>
      </c>
      <c r="V184" s="22"/>
      <c r="W184" s="22"/>
      <c r="X184" s="120">
        <v>0.00015</v>
      </c>
      <c r="Y184" s="120">
        <f>$X$184*$K$184</f>
        <v>0.023327999999999998</v>
      </c>
      <c r="Z184" s="120">
        <v>0</v>
      </c>
      <c r="AA184" s="121">
        <f>$Z$184*$K$184</f>
        <v>0</v>
      </c>
      <c r="AR184" s="75" t="s">
        <v>166</v>
      </c>
      <c r="AT184" s="75" t="s">
        <v>110</v>
      </c>
      <c r="AU184" s="75" t="s">
        <v>74</v>
      </c>
      <c r="AY184" s="6" t="s">
        <v>109</v>
      </c>
      <c r="BE184" s="122">
        <f>IF($U$184="základní",$N$184,0)</f>
        <v>0</v>
      </c>
      <c r="BF184" s="122">
        <f>IF($U$184="snížená",$N$184,0)</f>
        <v>0</v>
      </c>
      <c r="BG184" s="122">
        <f>IF($U$184="zákl. přenesená",$N$184,0)</f>
        <v>0</v>
      </c>
      <c r="BH184" s="122">
        <f>IF($U$184="sníž. přenesená",$N$184,0)</f>
        <v>0</v>
      </c>
      <c r="BI184" s="122">
        <f>IF($U$184="nulová",$N$184,0)</f>
        <v>0</v>
      </c>
      <c r="BJ184" s="75" t="s">
        <v>17</v>
      </c>
      <c r="BK184" s="122">
        <f>ROUND($L$184*$K$184,2)</f>
        <v>0</v>
      </c>
      <c r="BL184" s="75" t="s">
        <v>166</v>
      </c>
      <c r="BM184" s="75" t="s">
        <v>272</v>
      </c>
    </row>
    <row r="185" spans="2:47" s="6" customFormat="1" ht="16.5" customHeight="1">
      <c r="B185" s="21"/>
      <c r="C185" s="22"/>
      <c r="D185" s="22"/>
      <c r="E185" s="22"/>
      <c r="F185" s="280" t="s">
        <v>273</v>
      </c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41"/>
      <c r="T185" s="50"/>
      <c r="U185" s="22"/>
      <c r="V185" s="22"/>
      <c r="W185" s="22"/>
      <c r="X185" s="22"/>
      <c r="Y185" s="22"/>
      <c r="Z185" s="22"/>
      <c r="AA185" s="51"/>
      <c r="AT185" s="6" t="s">
        <v>118</v>
      </c>
      <c r="AU185" s="6" t="s">
        <v>74</v>
      </c>
    </row>
    <row r="186" spans="2:51" s="6" customFormat="1" ht="15.75" customHeight="1">
      <c r="B186" s="123"/>
      <c r="C186" s="124"/>
      <c r="D186" s="124"/>
      <c r="E186" s="124"/>
      <c r="F186" s="166" t="s">
        <v>169</v>
      </c>
      <c r="G186" s="167"/>
      <c r="H186" s="167"/>
      <c r="I186" s="167"/>
      <c r="J186" s="124"/>
      <c r="K186" s="125">
        <v>60.04</v>
      </c>
      <c r="L186" s="124"/>
      <c r="M186" s="124"/>
      <c r="N186" s="124"/>
      <c r="O186" s="124"/>
      <c r="P186" s="124"/>
      <c r="Q186" s="124"/>
      <c r="R186" s="124"/>
      <c r="S186" s="126"/>
      <c r="T186" s="127"/>
      <c r="U186" s="124"/>
      <c r="V186" s="124"/>
      <c r="W186" s="124"/>
      <c r="X186" s="124"/>
      <c r="Y186" s="124"/>
      <c r="Z186" s="124"/>
      <c r="AA186" s="128"/>
      <c r="AT186" s="129" t="s">
        <v>120</v>
      </c>
      <c r="AU186" s="129" t="s">
        <v>74</v>
      </c>
      <c r="AV186" s="129" t="s">
        <v>74</v>
      </c>
      <c r="AW186" s="129" t="s">
        <v>81</v>
      </c>
      <c r="AX186" s="129" t="s">
        <v>66</v>
      </c>
      <c r="AY186" s="129" t="s">
        <v>109</v>
      </c>
    </row>
    <row r="187" spans="2:51" s="6" customFormat="1" ht="15.75" customHeight="1">
      <c r="B187" s="123"/>
      <c r="C187" s="124"/>
      <c r="D187" s="124"/>
      <c r="E187" s="124"/>
      <c r="F187" s="166" t="s">
        <v>274</v>
      </c>
      <c r="G187" s="167"/>
      <c r="H187" s="167"/>
      <c r="I187" s="167"/>
      <c r="J187" s="124"/>
      <c r="K187" s="125">
        <v>60.58</v>
      </c>
      <c r="L187" s="124"/>
      <c r="M187" s="124"/>
      <c r="N187" s="124"/>
      <c r="O187" s="124"/>
      <c r="P187" s="124"/>
      <c r="Q187" s="124"/>
      <c r="R187" s="124"/>
      <c r="S187" s="126"/>
      <c r="T187" s="127"/>
      <c r="U187" s="124"/>
      <c r="V187" s="124"/>
      <c r="W187" s="124"/>
      <c r="X187" s="124"/>
      <c r="Y187" s="124"/>
      <c r="Z187" s="124"/>
      <c r="AA187" s="128"/>
      <c r="AT187" s="129" t="s">
        <v>120</v>
      </c>
      <c r="AU187" s="129" t="s">
        <v>74</v>
      </c>
      <c r="AV187" s="129" t="s">
        <v>74</v>
      </c>
      <c r="AW187" s="129" t="s">
        <v>81</v>
      </c>
      <c r="AX187" s="129" t="s">
        <v>66</v>
      </c>
      <c r="AY187" s="129" t="s">
        <v>109</v>
      </c>
    </row>
    <row r="188" spans="2:51" s="6" customFormat="1" ht="15.75" customHeight="1">
      <c r="B188" s="123"/>
      <c r="C188" s="124"/>
      <c r="D188" s="124"/>
      <c r="E188" s="124"/>
      <c r="F188" s="166" t="s">
        <v>171</v>
      </c>
      <c r="G188" s="167"/>
      <c r="H188" s="167"/>
      <c r="I188" s="167"/>
      <c r="J188" s="124"/>
      <c r="K188" s="125">
        <v>34.9</v>
      </c>
      <c r="L188" s="124"/>
      <c r="M188" s="124"/>
      <c r="N188" s="124"/>
      <c r="O188" s="124"/>
      <c r="P188" s="124"/>
      <c r="Q188" s="124"/>
      <c r="R188" s="124"/>
      <c r="S188" s="126"/>
      <c r="T188" s="127"/>
      <c r="U188" s="124"/>
      <c r="V188" s="124"/>
      <c r="W188" s="124"/>
      <c r="X188" s="124"/>
      <c r="Y188" s="124"/>
      <c r="Z188" s="124"/>
      <c r="AA188" s="128"/>
      <c r="AT188" s="129" t="s">
        <v>120</v>
      </c>
      <c r="AU188" s="129" t="s">
        <v>74</v>
      </c>
      <c r="AV188" s="129" t="s">
        <v>74</v>
      </c>
      <c r="AW188" s="129" t="s">
        <v>81</v>
      </c>
      <c r="AX188" s="129" t="s">
        <v>66</v>
      </c>
      <c r="AY188" s="129" t="s">
        <v>109</v>
      </c>
    </row>
    <row r="189" spans="2:51" s="6" customFormat="1" ht="15.75" customHeight="1">
      <c r="B189" s="137"/>
      <c r="C189" s="138"/>
      <c r="D189" s="138"/>
      <c r="E189" s="138"/>
      <c r="F189" s="168" t="s">
        <v>177</v>
      </c>
      <c r="G189" s="169"/>
      <c r="H189" s="169"/>
      <c r="I189" s="169"/>
      <c r="J189" s="138"/>
      <c r="K189" s="139">
        <v>155.52</v>
      </c>
      <c r="L189" s="138"/>
      <c r="M189" s="138"/>
      <c r="N189" s="138"/>
      <c r="O189" s="138"/>
      <c r="P189" s="138"/>
      <c r="Q189" s="138"/>
      <c r="R189" s="138"/>
      <c r="S189" s="140"/>
      <c r="T189" s="141"/>
      <c r="U189" s="138"/>
      <c r="V189" s="138"/>
      <c r="W189" s="138"/>
      <c r="X189" s="138"/>
      <c r="Y189" s="138"/>
      <c r="Z189" s="138"/>
      <c r="AA189" s="142"/>
      <c r="AT189" s="143" t="s">
        <v>120</v>
      </c>
      <c r="AU189" s="143" t="s">
        <v>74</v>
      </c>
      <c r="AV189" s="143" t="s">
        <v>115</v>
      </c>
      <c r="AW189" s="143" t="s">
        <v>81</v>
      </c>
      <c r="AX189" s="143" t="s">
        <v>17</v>
      </c>
      <c r="AY189" s="143" t="s">
        <v>109</v>
      </c>
    </row>
    <row r="190" spans="2:65" s="6" customFormat="1" ht="27" customHeight="1">
      <c r="B190" s="21"/>
      <c r="C190" s="144" t="s">
        <v>275</v>
      </c>
      <c r="D190" s="144" t="s">
        <v>179</v>
      </c>
      <c r="E190" s="145" t="s">
        <v>253</v>
      </c>
      <c r="F190" s="281" t="s">
        <v>254</v>
      </c>
      <c r="G190" s="282"/>
      <c r="H190" s="282"/>
      <c r="I190" s="282"/>
      <c r="J190" s="146" t="s">
        <v>113</v>
      </c>
      <c r="K190" s="147">
        <v>155.52</v>
      </c>
      <c r="L190" s="283"/>
      <c r="M190" s="282"/>
      <c r="N190" s="284">
        <f>ROUND($L$190*$K$190,2)</f>
        <v>0</v>
      </c>
      <c r="O190" s="154"/>
      <c r="P190" s="154"/>
      <c r="Q190" s="154"/>
      <c r="R190" s="115" t="s">
        <v>114</v>
      </c>
      <c r="S190" s="41"/>
      <c r="T190" s="118"/>
      <c r="U190" s="119" t="s">
        <v>36</v>
      </c>
      <c r="V190" s="22"/>
      <c r="W190" s="22"/>
      <c r="X190" s="120">
        <v>0.0032</v>
      </c>
      <c r="Y190" s="120">
        <f>$X$190*$K$190</f>
        <v>0.49766400000000005</v>
      </c>
      <c r="Z190" s="120">
        <v>0</v>
      </c>
      <c r="AA190" s="121">
        <f>$Z$190*$K$190</f>
        <v>0</v>
      </c>
      <c r="AR190" s="75" t="s">
        <v>182</v>
      </c>
      <c r="AT190" s="75" t="s">
        <v>179</v>
      </c>
      <c r="AU190" s="75" t="s">
        <v>74</v>
      </c>
      <c r="AY190" s="6" t="s">
        <v>109</v>
      </c>
      <c r="BE190" s="122">
        <f>IF($U$190="základní",$N$190,0)</f>
        <v>0</v>
      </c>
      <c r="BF190" s="122">
        <f>IF($U$190="snížená",$N$190,0)</f>
        <v>0</v>
      </c>
      <c r="BG190" s="122">
        <f>IF($U$190="zákl. přenesená",$N$190,0)</f>
        <v>0</v>
      </c>
      <c r="BH190" s="122">
        <f>IF($U$190="sníž. přenesená",$N$190,0)</f>
        <v>0</v>
      </c>
      <c r="BI190" s="122">
        <f>IF($U$190="nulová",$N$190,0)</f>
        <v>0</v>
      </c>
      <c r="BJ190" s="75" t="s">
        <v>17</v>
      </c>
      <c r="BK190" s="122">
        <f>ROUND($L$190*$K$190,2)</f>
        <v>0</v>
      </c>
      <c r="BL190" s="75" t="s">
        <v>166</v>
      </c>
      <c r="BM190" s="75" t="s">
        <v>276</v>
      </c>
    </row>
    <row r="191" spans="2:47" s="6" customFormat="1" ht="16.5" customHeight="1">
      <c r="B191" s="21"/>
      <c r="C191" s="22"/>
      <c r="D191" s="22"/>
      <c r="E191" s="22"/>
      <c r="F191" s="280" t="s">
        <v>256</v>
      </c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41"/>
      <c r="T191" s="50"/>
      <c r="U191" s="22"/>
      <c r="V191" s="22"/>
      <c r="W191" s="22"/>
      <c r="X191" s="22"/>
      <c r="Y191" s="22"/>
      <c r="Z191" s="22"/>
      <c r="AA191" s="51"/>
      <c r="AT191" s="6" t="s">
        <v>118</v>
      </c>
      <c r="AU191" s="6" t="s">
        <v>74</v>
      </c>
    </row>
    <row r="192" spans="2:65" s="6" customFormat="1" ht="27" customHeight="1">
      <c r="B192" s="21"/>
      <c r="C192" s="113" t="s">
        <v>277</v>
      </c>
      <c r="D192" s="113" t="s">
        <v>110</v>
      </c>
      <c r="E192" s="114" t="s">
        <v>278</v>
      </c>
      <c r="F192" s="153" t="s">
        <v>279</v>
      </c>
      <c r="G192" s="154"/>
      <c r="H192" s="154"/>
      <c r="I192" s="154"/>
      <c r="J192" s="116" t="s">
        <v>134</v>
      </c>
      <c r="K192" s="117">
        <v>0.572</v>
      </c>
      <c r="L192" s="155"/>
      <c r="M192" s="154"/>
      <c r="N192" s="279">
        <f>ROUND($L$192*$K$192,2)</f>
        <v>0</v>
      </c>
      <c r="O192" s="154"/>
      <c r="P192" s="154"/>
      <c r="Q192" s="154"/>
      <c r="R192" s="115" t="s">
        <v>114</v>
      </c>
      <c r="S192" s="41"/>
      <c r="T192" s="118"/>
      <c r="U192" s="119" t="s">
        <v>36</v>
      </c>
      <c r="V192" s="22"/>
      <c r="W192" s="22"/>
      <c r="X192" s="120">
        <v>0</v>
      </c>
      <c r="Y192" s="120">
        <f>$X$192*$K$192</f>
        <v>0</v>
      </c>
      <c r="Z192" s="120">
        <v>0</v>
      </c>
      <c r="AA192" s="121">
        <f>$Z$192*$K$192</f>
        <v>0</v>
      </c>
      <c r="AR192" s="75" t="s">
        <v>166</v>
      </c>
      <c r="AT192" s="75" t="s">
        <v>110</v>
      </c>
      <c r="AU192" s="75" t="s">
        <v>74</v>
      </c>
      <c r="AY192" s="6" t="s">
        <v>109</v>
      </c>
      <c r="BE192" s="122">
        <f>IF($U$192="základní",$N$192,0)</f>
        <v>0</v>
      </c>
      <c r="BF192" s="122">
        <f>IF($U$192="snížená",$N$192,0)</f>
        <v>0</v>
      </c>
      <c r="BG192" s="122">
        <f>IF($U$192="zákl. přenesená",$N$192,0)</f>
        <v>0</v>
      </c>
      <c r="BH192" s="122">
        <f>IF($U$192="sníž. přenesená",$N$192,0)</f>
        <v>0</v>
      </c>
      <c r="BI192" s="122">
        <f>IF($U$192="nulová",$N$192,0)</f>
        <v>0</v>
      </c>
      <c r="BJ192" s="75" t="s">
        <v>17</v>
      </c>
      <c r="BK192" s="122">
        <f>ROUND($L$192*$K$192,2)</f>
        <v>0</v>
      </c>
      <c r="BL192" s="75" t="s">
        <v>166</v>
      </c>
      <c r="BM192" s="75" t="s">
        <v>280</v>
      </c>
    </row>
    <row r="193" spans="2:47" s="6" customFormat="1" ht="16.5" customHeight="1">
      <c r="B193" s="21"/>
      <c r="C193" s="22"/>
      <c r="D193" s="22"/>
      <c r="E193" s="22"/>
      <c r="F193" s="280" t="s">
        <v>281</v>
      </c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41"/>
      <c r="T193" s="50"/>
      <c r="U193" s="22"/>
      <c r="V193" s="22"/>
      <c r="W193" s="22"/>
      <c r="X193" s="22"/>
      <c r="Y193" s="22"/>
      <c r="Z193" s="22"/>
      <c r="AA193" s="51"/>
      <c r="AT193" s="6" t="s">
        <v>118</v>
      </c>
      <c r="AU193" s="6" t="s">
        <v>74</v>
      </c>
    </row>
    <row r="194" spans="2:63" s="102" customFormat="1" ht="30.75" customHeight="1">
      <c r="B194" s="103"/>
      <c r="C194" s="104"/>
      <c r="D194" s="112" t="s">
        <v>92</v>
      </c>
      <c r="E194" s="104"/>
      <c r="F194" s="104"/>
      <c r="G194" s="104"/>
      <c r="H194" s="104"/>
      <c r="I194" s="104"/>
      <c r="J194" s="104"/>
      <c r="K194" s="104"/>
      <c r="L194" s="104"/>
      <c r="M194" s="104"/>
      <c r="N194" s="152">
        <f>$BK$194</f>
        <v>0</v>
      </c>
      <c r="O194" s="151"/>
      <c r="P194" s="151"/>
      <c r="Q194" s="151"/>
      <c r="R194" s="104"/>
      <c r="S194" s="106"/>
      <c r="T194" s="107"/>
      <c r="U194" s="104"/>
      <c r="V194" s="104"/>
      <c r="W194" s="108">
        <f>SUM($W$195:$W$200)</f>
        <v>0</v>
      </c>
      <c r="X194" s="104"/>
      <c r="Y194" s="108">
        <f>SUM($Y$195:$Y$200)</f>
        <v>0.00589722</v>
      </c>
      <c r="Z194" s="104"/>
      <c r="AA194" s="109">
        <f>SUM($AA$195:$AA$200)</f>
        <v>0</v>
      </c>
      <c r="AR194" s="110" t="s">
        <v>74</v>
      </c>
      <c r="AT194" s="110" t="s">
        <v>65</v>
      </c>
      <c r="AU194" s="110" t="s">
        <v>17</v>
      </c>
      <c r="AY194" s="110" t="s">
        <v>109</v>
      </c>
      <c r="BK194" s="111">
        <f>SUM($BK$195:$BK$200)</f>
        <v>0</v>
      </c>
    </row>
    <row r="195" spans="2:65" s="6" customFormat="1" ht="27" customHeight="1">
      <c r="B195" s="21"/>
      <c r="C195" s="113" t="s">
        <v>282</v>
      </c>
      <c r="D195" s="113" t="s">
        <v>110</v>
      </c>
      <c r="E195" s="114" t="s">
        <v>283</v>
      </c>
      <c r="F195" s="153" t="s">
        <v>284</v>
      </c>
      <c r="G195" s="154"/>
      <c r="H195" s="154"/>
      <c r="I195" s="154"/>
      <c r="J195" s="116" t="s">
        <v>113</v>
      </c>
      <c r="K195" s="117">
        <v>3.5</v>
      </c>
      <c r="L195" s="155"/>
      <c r="M195" s="154"/>
      <c r="N195" s="279">
        <f>ROUND($L$195*$K$195,2)</f>
        <v>0</v>
      </c>
      <c r="O195" s="154"/>
      <c r="P195" s="154"/>
      <c r="Q195" s="154"/>
      <c r="R195" s="115" t="s">
        <v>114</v>
      </c>
      <c r="S195" s="41"/>
      <c r="T195" s="118"/>
      <c r="U195" s="119" t="s">
        <v>36</v>
      </c>
      <c r="V195" s="22"/>
      <c r="W195" s="22"/>
      <c r="X195" s="120">
        <v>0.00066</v>
      </c>
      <c r="Y195" s="120">
        <f>$X$195*$K$195</f>
        <v>0.00231</v>
      </c>
      <c r="Z195" s="120">
        <v>0</v>
      </c>
      <c r="AA195" s="121">
        <f>$Z$195*$K$195</f>
        <v>0</v>
      </c>
      <c r="AR195" s="75" t="s">
        <v>166</v>
      </c>
      <c r="AT195" s="75" t="s">
        <v>110</v>
      </c>
      <c r="AU195" s="75" t="s">
        <v>74</v>
      </c>
      <c r="AY195" s="6" t="s">
        <v>109</v>
      </c>
      <c r="BE195" s="122">
        <f>IF($U$195="základní",$N$195,0)</f>
        <v>0</v>
      </c>
      <c r="BF195" s="122">
        <f>IF($U$195="snížená",$N$195,0)</f>
        <v>0</v>
      </c>
      <c r="BG195" s="122">
        <f>IF($U$195="zákl. přenesená",$N$195,0)</f>
        <v>0</v>
      </c>
      <c r="BH195" s="122">
        <f>IF($U$195="sníž. přenesená",$N$195,0)</f>
        <v>0</v>
      </c>
      <c r="BI195" s="122">
        <f>IF($U$195="nulová",$N$195,0)</f>
        <v>0</v>
      </c>
      <c r="BJ195" s="75" t="s">
        <v>17</v>
      </c>
      <c r="BK195" s="122">
        <f>ROUND($L$195*$K$195,2)</f>
        <v>0</v>
      </c>
      <c r="BL195" s="75" t="s">
        <v>166</v>
      </c>
      <c r="BM195" s="75" t="s">
        <v>285</v>
      </c>
    </row>
    <row r="196" spans="2:47" s="6" customFormat="1" ht="27" customHeight="1">
      <c r="B196" s="21"/>
      <c r="C196" s="22"/>
      <c r="D196" s="22"/>
      <c r="E196" s="22"/>
      <c r="F196" s="280" t="s">
        <v>286</v>
      </c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41"/>
      <c r="T196" s="50"/>
      <c r="U196" s="22"/>
      <c r="V196" s="22"/>
      <c r="W196" s="22"/>
      <c r="X196" s="22"/>
      <c r="Y196" s="22"/>
      <c r="Z196" s="22"/>
      <c r="AA196" s="51"/>
      <c r="AT196" s="6" t="s">
        <v>118</v>
      </c>
      <c r="AU196" s="6" t="s">
        <v>74</v>
      </c>
    </row>
    <row r="197" spans="2:51" s="6" customFormat="1" ht="27" customHeight="1">
      <c r="B197" s="123"/>
      <c r="C197" s="124"/>
      <c r="D197" s="124"/>
      <c r="E197" s="124"/>
      <c r="F197" s="166" t="s">
        <v>287</v>
      </c>
      <c r="G197" s="167"/>
      <c r="H197" s="167"/>
      <c r="I197" s="167"/>
      <c r="J197" s="124"/>
      <c r="K197" s="125">
        <v>3.5</v>
      </c>
      <c r="L197" s="124"/>
      <c r="M197" s="124"/>
      <c r="N197" s="124"/>
      <c r="O197" s="124"/>
      <c r="P197" s="124"/>
      <c r="Q197" s="124"/>
      <c r="R197" s="124"/>
      <c r="S197" s="126"/>
      <c r="T197" s="127"/>
      <c r="U197" s="124"/>
      <c r="V197" s="124"/>
      <c r="W197" s="124"/>
      <c r="X197" s="124"/>
      <c r="Y197" s="124"/>
      <c r="Z197" s="124"/>
      <c r="AA197" s="128"/>
      <c r="AT197" s="129" t="s">
        <v>120</v>
      </c>
      <c r="AU197" s="129" t="s">
        <v>74</v>
      </c>
      <c r="AV197" s="129" t="s">
        <v>74</v>
      </c>
      <c r="AW197" s="129" t="s">
        <v>81</v>
      </c>
      <c r="AX197" s="129" t="s">
        <v>17</v>
      </c>
      <c r="AY197" s="129" t="s">
        <v>109</v>
      </c>
    </row>
    <row r="198" spans="2:65" s="6" customFormat="1" ht="39" customHeight="1">
      <c r="B198" s="21"/>
      <c r="C198" s="113" t="s">
        <v>288</v>
      </c>
      <c r="D198" s="113" t="s">
        <v>110</v>
      </c>
      <c r="E198" s="114" t="s">
        <v>289</v>
      </c>
      <c r="F198" s="153" t="s">
        <v>290</v>
      </c>
      <c r="G198" s="154"/>
      <c r="H198" s="154"/>
      <c r="I198" s="154"/>
      <c r="J198" s="116" t="s">
        <v>113</v>
      </c>
      <c r="K198" s="117">
        <v>119.574</v>
      </c>
      <c r="L198" s="155"/>
      <c r="M198" s="154"/>
      <c r="N198" s="279">
        <f>ROUND($L$198*$K$198,2)</f>
        <v>0</v>
      </c>
      <c r="O198" s="154"/>
      <c r="P198" s="154"/>
      <c r="Q198" s="154"/>
      <c r="R198" s="115" t="s">
        <v>114</v>
      </c>
      <c r="S198" s="41"/>
      <c r="T198" s="118"/>
      <c r="U198" s="119" t="s">
        <v>36</v>
      </c>
      <c r="V198" s="22"/>
      <c r="W198" s="22"/>
      <c r="X198" s="120">
        <v>3E-05</v>
      </c>
      <c r="Y198" s="120">
        <f>$X$198*$K$198</f>
        <v>0.00358722</v>
      </c>
      <c r="Z198" s="120">
        <v>0</v>
      </c>
      <c r="AA198" s="121">
        <f>$Z$198*$K$198</f>
        <v>0</v>
      </c>
      <c r="AR198" s="75" t="s">
        <v>166</v>
      </c>
      <c r="AT198" s="75" t="s">
        <v>110</v>
      </c>
      <c r="AU198" s="75" t="s">
        <v>74</v>
      </c>
      <c r="AY198" s="6" t="s">
        <v>109</v>
      </c>
      <c r="BE198" s="122">
        <f>IF($U$198="základní",$N$198,0)</f>
        <v>0</v>
      </c>
      <c r="BF198" s="122">
        <f>IF($U$198="snížená",$N$198,0)</f>
        <v>0</v>
      </c>
      <c r="BG198" s="122">
        <f>IF($U$198="zákl. přenesená",$N$198,0)</f>
        <v>0</v>
      </c>
      <c r="BH198" s="122">
        <f>IF($U$198="sníž. přenesená",$N$198,0)</f>
        <v>0</v>
      </c>
      <c r="BI198" s="122">
        <f>IF($U$198="nulová",$N$198,0)</f>
        <v>0</v>
      </c>
      <c r="BJ198" s="75" t="s">
        <v>17</v>
      </c>
      <c r="BK198" s="122">
        <f>ROUND($L$198*$K$198,2)</f>
        <v>0</v>
      </c>
      <c r="BL198" s="75" t="s">
        <v>166</v>
      </c>
      <c r="BM198" s="75" t="s">
        <v>291</v>
      </c>
    </row>
    <row r="199" spans="2:47" s="6" customFormat="1" ht="16.5" customHeight="1">
      <c r="B199" s="21"/>
      <c r="C199" s="22"/>
      <c r="D199" s="22"/>
      <c r="E199" s="22"/>
      <c r="F199" s="280" t="s">
        <v>292</v>
      </c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  <c r="S199" s="41"/>
      <c r="T199" s="50"/>
      <c r="U199" s="22"/>
      <c r="V199" s="22"/>
      <c r="W199" s="22"/>
      <c r="X199" s="22"/>
      <c r="Y199" s="22"/>
      <c r="Z199" s="22"/>
      <c r="AA199" s="51"/>
      <c r="AT199" s="6" t="s">
        <v>118</v>
      </c>
      <c r="AU199" s="6" t="s">
        <v>74</v>
      </c>
    </row>
    <row r="200" spans="2:51" s="6" customFormat="1" ht="15.75" customHeight="1">
      <c r="B200" s="123"/>
      <c r="C200" s="124"/>
      <c r="D200" s="124"/>
      <c r="E200" s="124"/>
      <c r="F200" s="166" t="s">
        <v>293</v>
      </c>
      <c r="G200" s="167"/>
      <c r="H200" s="167"/>
      <c r="I200" s="167"/>
      <c r="J200" s="124"/>
      <c r="K200" s="125">
        <v>119.574</v>
      </c>
      <c r="L200" s="124"/>
      <c r="M200" s="124"/>
      <c r="N200" s="124"/>
      <c r="O200" s="124"/>
      <c r="P200" s="124"/>
      <c r="Q200" s="124"/>
      <c r="R200" s="124"/>
      <c r="S200" s="126"/>
      <c r="T200" s="127"/>
      <c r="U200" s="124"/>
      <c r="V200" s="124"/>
      <c r="W200" s="124"/>
      <c r="X200" s="124"/>
      <c r="Y200" s="124"/>
      <c r="Z200" s="124"/>
      <c r="AA200" s="128"/>
      <c r="AT200" s="129" t="s">
        <v>120</v>
      </c>
      <c r="AU200" s="129" t="s">
        <v>74</v>
      </c>
      <c r="AV200" s="129" t="s">
        <v>74</v>
      </c>
      <c r="AW200" s="129" t="s">
        <v>81</v>
      </c>
      <c r="AX200" s="129" t="s">
        <v>17</v>
      </c>
      <c r="AY200" s="129" t="s">
        <v>109</v>
      </c>
    </row>
    <row r="201" spans="2:63" s="102" customFormat="1" ht="30.75" customHeight="1">
      <c r="B201" s="103"/>
      <c r="C201" s="104"/>
      <c r="D201" s="112" t="s">
        <v>93</v>
      </c>
      <c r="E201" s="104"/>
      <c r="F201" s="104"/>
      <c r="G201" s="104"/>
      <c r="H201" s="104"/>
      <c r="I201" s="104"/>
      <c r="J201" s="104"/>
      <c r="K201" s="104"/>
      <c r="L201" s="104"/>
      <c r="M201" s="104"/>
      <c r="N201" s="152">
        <f>$BK$201</f>
        <v>0</v>
      </c>
      <c r="O201" s="151"/>
      <c r="P201" s="151"/>
      <c r="Q201" s="151"/>
      <c r="R201" s="104"/>
      <c r="S201" s="106"/>
      <c r="T201" s="107"/>
      <c r="U201" s="104"/>
      <c r="V201" s="104"/>
      <c r="W201" s="108">
        <f>SUM($W$202:$W$214)</f>
        <v>0</v>
      </c>
      <c r="X201" s="104"/>
      <c r="Y201" s="108">
        <f>SUM($Y$202:$Y$214)</f>
        <v>0.0335183</v>
      </c>
      <c r="Z201" s="104"/>
      <c r="AA201" s="109">
        <f>SUM($AA$202:$AA$214)</f>
        <v>0</v>
      </c>
      <c r="AR201" s="110" t="s">
        <v>74</v>
      </c>
      <c r="AT201" s="110" t="s">
        <v>65</v>
      </c>
      <c r="AU201" s="110" t="s">
        <v>17</v>
      </c>
      <c r="AY201" s="110" t="s">
        <v>109</v>
      </c>
      <c r="BK201" s="111">
        <f>SUM($BK$202:$BK$214)</f>
        <v>0</v>
      </c>
    </row>
    <row r="202" spans="2:65" s="6" customFormat="1" ht="27" customHeight="1">
      <c r="B202" s="21"/>
      <c r="C202" s="113" t="s">
        <v>182</v>
      </c>
      <c r="D202" s="113" t="s">
        <v>110</v>
      </c>
      <c r="E202" s="114" t="s">
        <v>294</v>
      </c>
      <c r="F202" s="153" t="s">
        <v>295</v>
      </c>
      <c r="G202" s="154"/>
      <c r="H202" s="154"/>
      <c r="I202" s="154"/>
      <c r="J202" s="116" t="s">
        <v>202</v>
      </c>
      <c r="K202" s="117">
        <v>45.295</v>
      </c>
      <c r="L202" s="155"/>
      <c r="M202" s="154"/>
      <c r="N202" s="279">
        <f>ROUND($L$202*$K$202,2)</f>
        <v>0</v>
      </c>
      <c r="O202" s="154"/>
      <c r="P202" s="154"/>
      <c r="Q202" s="154"/>
      <c r="R202" s="115" t="s">
        <v>114</v>
      </c>
      <c r="S202" s="41"/>
      <c r="T202" s="118"/>
      <c r="U202" s="119" t="s">
        <v>36</v>
      </c>
      <c r="V202" s="22"/>
      <c r="W202" s="22"/>
      <c r="X202" s="120">
        <v>0.00048</v>
      </c>
      <c r="Y202" s="120">
        <f>$X$202*$K$202</f>
        <v>0.0217416</v>
      </c>
      <c r="Z202" s="120">
        <v>0</v>
      </c>
      <c r="AA202" s="121">
        <f>$Z$202*$K$202</f>
        <v>0</v>
      </c>
      <c r="AR202" s="75" t="s">
        <v>166</v>
      </c>
      <c r="AT202" s="75" t="s">
        <v>110</v>
      </c>
      <c r="AU202" s="75" t="s">
        <v>74</v>
      </c>
      <c r="AY202" s="6" t="s">
        <v>109</v>
      </c>
      <c r="BE202" s="122">
        <f>IF($U$202="základní",$N$202,0)</f>
        <v>0</v>
      </c>
      <c r="BF202" s="122">
        <f>IF($U$202="snížená",$N$202,0)</f>
        <v>0</v>
      </c>
      <c r="BG202" s="122">
        <f>IF($U$202="zákl. přenesená",$N$202,0)</f>
        <v>0</v>
      </c>
      <c r="BH202" s="122">
        <f>IF($U$202="sníž. přenesená",$N$202,0)</f>
        <v>0</v>
      </c>
      <c r="BI202" s="122">
        <f>IF($U$202="nulová",$N$202,0)</f>
        <v>0</v>
      </c>
      <c r="BJ202" s="75" t="s">
        <v>17</v>
      </c>
      <c r="BK202" s="122">
        <f>ROUND($L$202*$K$202,2)</f>
        <v>0</v>
      </c>
      <c r="BL202" s="75" t="s">
        <v>166</v>
      </c>
      <c r="BM202" s="75" t="s">
        <v>296</v>
      </c>
    </row>
    <row r="203" spans="2:47" s="6" customFormat="1" ht="16.5" customHeight="1">
      <c r="B203" s="21"/>
      <c r="C203" s="22"/>
      <c r="D203" s="22"/>
      <c r="E203" s="22"/>
      <c r="F203" s="280" t="s">
        <v>297</v>
      </c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41"/>
      <c r="T203" s="50"/>
      <c r="U203" s="22"/>
      <c r="V203" s="22"/>
      <c r="W203" s="22"/>
      <c r="X203" s="22"/>
      <c r="Y203" s="22"/>
      <c r="Z203" s="22"/>
      <c r="AA203" s="51"/>
      <c r="AT203" s="6" t="s">
        <v>118</v>
      </c>
      <c r="AU203" s="6" t="s">
        <v>74</v>
      </c>
    </row>
    <row r="204" spans="2:65" s="6" customFormat="1" ht="27" customHeight="1">
      <c r="B204" s="21"/>
      <c r="C204" s="113" t="s">
        <v>298</v>
      </c>
      <c r="D204" s="113" t="s">
        <v>110</v>
      </c>
      <c r="E204" s="114" t="s">
        <v>299</v>
      </c>
      <c r="F204" s="153" t="s">
        <v>300</v>
      </c>
      <c r="G204" s="154"/>
      <c r="H204" s="154"/>
      <c r="I204" s="154"/>
      <c r="J204" s="116" t="s">
        <v>113</v>
      </c>
      <c r="K204" s="117">
        <v>45.295</v>
      </c>
      <c r="L204" s="155"/>
      <c r="M204" s="154"/>
      <c r="N204" s="279">
        <f>ROUND($L$204*$K$204,2)</f>
        <v>0</v>
      </c>
      <c r="O204" s="154"/>
      <c r="P204" s="154"/>
      <c r="Q204" s="154"/>
      <c r="R204" s="115" t="s">
        <v>114</v>
      </c>
      <c r="S204" s="41"/>
      <c r="T204" s="118"/>
      <c r="U204" s="119" t="s">
        <v>36</v>
      </c>
      <c r="V204" s="22"/>
      <c r="W204" s="22"/>
      <c r="X204" s="120">
        <v>0</v>
      </c>
      <c r="Y204" s="120">
        <f>$X$204*$K$204</f>
        <v>0</v>
      </c>
      <c r="Z204" s="120">
        <v>0</v>
      </c>
      <c r="AA204" s="121">
        <f>$Z$204*$K$204</f>
        <v>0</v>
      </c>
      <c r="AR204" s="75" t="s">
        <v>166</v>
      </c>
      <c r="AT204" s="75" t="s">
        <v>110</v>
      </c>
      <c r="AU204" s="75" t="s">
        <v>74</v>
      </c>
      <c r="AY204" s="6" t="s">
        <v>109</v>
      </c>
      <c r="BE204" s="122">
        <f>IF($U$204="základní",$N$204,0)</f>
        <v>0</v>
      </c>
      <c r="BF204" s="122">
        <f>IF($U$204="snížená",$N$204,0)</f>
        <v>0</v>
      </c>
      <c r="BG204" s="122">
        <f>IF($U$204="zákl. přenesená",$N$204,0)</f>
        <v>0</v>
      </c>
      <c r="BH204" s="122">
        <f>IF($U$204="sníž. přenesená",$N$204,0)</f>
        <v>0</v>
      </c>
      <c r="BI204" s="122">
        <f>IF($U$204="nulová",$N$204,0)</f>
        <v>0</v>
      </c>
      <c r="BJ204" s="75" t="s">
        <v>17</v>
      </c>
      <c r="BK204" s="122">
        <f>ROUND($L$204*$K$204,2)</f>
        <v>0</v>
      </c>
      <c r="BL204" s="75" t="s">
        <v>166</v>
      </c>
      <c r="BM204" s="75" t="s">
        <v>301</v>
      </c>
    </row>
    <row r="205" spans="2:47" s="6" customFormat="1" ht="16.5" customHeight="1">
      <c r="B205" s="21"/>
      <c r="C205" s="22"/>
      <c r="D205" s="22"/>
      <c r="E205" s="22"/>
      <c r="F205" s="280" t="s">
        <v>302</v>
      </c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41"/>
      <c r="T205" s="50"/>
      <c r="U205" s="22"/>
      <c r="V205" s="22"/>
      <c r="W205" s="22"/>
      <c r="X205" s="22"/>
      <c r="Y205" s="22"/>
      <c r="Z205" s="22"/>
      <c r="AA205" s="51"/>
      <c r="AT205" s="6" t="s">
        <v>118</v>
      </c>
      <c r="AU205" s="6" t="s">
        <v>74</v>
      </c>
    </row>
    <row r="206" spans="2:65" s="6" customFormat="1" ht="15.75" customHeight="1">
      <c r="B206" s="21"/>
      <c r="C206" s="144" t="s">
        <v>303</v>
      </c>
      <c r="D206" s="144" t="s">
        <v>179</v>
      </c>
      <c r="E206" s="145" t="s">
        <v>304</v>
      </c>
      <c r="F206" s="281" t="s">
        <v>305</v>
      </c>
      <c r="G206" s="282"/>
      <c r="H206" s="282"/>
      <c r="I206" s="282"/>
      <c r="J206" s="146" t="s">
        <v>113</v>
      </c>
      <c r="K206" s="147">
        <v>47.56</v>
      </c>
      <c r="L206" s="283"/>
      <c r="M206" s="282"/>
      <c r="N206" s="284">
        <f>ROUND($L$206*$K$206,2)</f>
        <v>0</v>
      </c>
      <c r="O206" s="154"/>
      <c r="P206" s="154"/>
      <c r="Q206" s="154"/>
      <c r="R206" s="115" t="s">
        <v>114</v>
      </c>
      <c r="S206" s="41"/>
      <c r="T206" s="118"/>
      <c r="U206" s="119" t="s">
        <v>36</v>
      </c>
      <c r="V206" s="22"/>
      <c r="W206" s="22"/>
      <c r="X206" s="120">
        <v>0</v>
      </c>
      <c r="Y206" s="120">
        <f>$X$206*$K$206</f>
        <v>0</v>
      </c>
      <c r="Z206" s="120">
        <v>0</v>
      </c>
      <c r="AA206" s="121">
        <f>$Z$206*$K$206</f>
        <v>0</v>
      </c>
      <c r="AR206" s="75" t="s">
        <v>182</v>
      </c>
      <c r="AT206" s="75" t="s">
        <v>179</v>
      </c>
      <c r="AU206" s="75" t="s">
        <v>74</v>
      </c>
      <c r="AY206" s="6" t="s">
        <v>109</v>
      </c>
      <c r="BE206" s="122">
        <f>IF($U$206="základní",$N$206,0)</f>
        <v>0</v>
      </c>
      <c r="BF206" s="122">
        <f>IF($U$206="snížená",$N$206,0)</f>
        <v>0</v>
      </c>
      <c r="BG206" s="122">
        <f>IF($U$206="zákl. přenesená",$N$206,0)</f>
        <v>0</v>
      </c>
      <c r="BH206" s="122">
        <f>IF($U$206="sníž. přenesená",$N$206,0)</f>
        <v>0</v>
      </c>
      <c r="BI206" s="122">
        <f>IF($U$206="nulová",$N$206,0)</f>
        <v>0</v>
      </c>
      <c r="BJ206" s="75" t="s">
        <v>17</v>
      </c>
      <c r="BK206" s="122">
        <f>ROUND($L$206*$K$206,2)</f>
        <v>0</v>
      </c>
      <c r="BL206" s="75" t="s">
        <v>166</v>
      </c>
      <c r="BM206" s="75" t="s">
        <v>306</v>
      </c>
    </row>
    <row r="207" spans="2:47" s="6" customFormat="1" ht="16.5" customHeight="1">
      <c r="B207" s="21"/>
      <c r="C207" s="22"/>
      <c r="D207" s="22"/>
      <c r="E207" s="22"/>
      <c r="F207" s="280" t="s">
        <v>307</v>
      </c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41"/>
      <c r="T207" s="50"/>
      <c r="U207" s="22"/>
      <c r="V207" s="22"/>
      <c r="W207" s="22"/>
      <c r="X207" s="22"/>
      <c r="Y207" s="22"/>
      <c r="Z207" s="22"/>
      <c r="AA207" s="51"/>
      <c r="AT207" s="6" t="s">
        <v>118</v>
      </c>
      <c r="AU207" s="6" t="s">
        <v>74</v>
      </c>
    </row>
    <row r="208" spans="2:51" s="6" customFormat="1" ht="15.75" customHeight="1">
      <c r="B208" s="123"/>
      <c r="C208" s="124"/>
      <c r="D208" s="124"/>
      <c r="E208" s="124"/>
      <c r="F208" s="166" t="s">
        <v>308</v>
      </c>
      <c r="G208" s="167"/>
      <c r="H208" s="167"/>
      <c r="I208" s="167"/>
      <c r="J208" s="124"/>
      <c r="K208" s="125">
        <v>47.56</v>
      </c>
      <c r="L208" s="124"/>
      <c r="M208" s="124"/>
      <c r="N208" s="124"/>
      <c r="O208" s="124"/>
      <c r="P208" s="124"/>
      <c r="Q208" s="124"/>
      <c r="R208" s="124"/>
      <c r="S208" s="126"/>
      <c r="T208" s="127"/>
      <c r="U208" s="124"/>
      <c r="V208" s="124"/>
      <c r="W208" s="124"/>
      <c r="X208" s="124"/>
      <c r="Y208" s="124"/>
      <c r="Z208" s="124"/>
      <c r="AA208" s="128"/>
      <c r="AT208" s="129" t="s">
        <v>120</v>
      </c>
      <c r="AU208" s="129" t="s">
        <v>74</v>
      </c>
      <c r="AV208" s="129" t="s">
        <v>74</v>
      </c>
      <c r="AW208" s="129" t="s">
        <v>66</v>
      </c>
      <c r="AX208" s="129" t="s">
        <v>17</v>
      </c>
      <c r="AY208" s="129" t="s">
        <v>109</v>
      </c>
    </row>
    <row r="209" spans="2:65" s="6" customFormat="1" ht="39" customHeight="1">
      <c r="B209" s="21"/>
      <c r="C209" s="113" t="s">
        <v>309</v>
      </c>
      <c r="D209" s="113" t="s">
        <v>110</v>
      </c>
      <c r="E209" s="114" t="s">
        <v>310</v>
      </c>
      <c r="F209" s="153" t="s">
        <v>311</v>
      </c>
      <c r="G209" s="154"/>
      <c r="H209" s="154"/>
      <c r="I209" s="154"/>
      <c r="J209" s="116" t="s">
        <v>113</v>
      </c>
      <c r="K209" s="117">
        <v>45.295</v>
      </c>
      <c r="L209" s="155"/>
      <c r="M209" s="154"/>
      <c r="N209" s="279">
        <f>ROUND($L$209*$K$209,2)</f>
        <v>0</v>
      </c>
      <c r="O209" s="154"/>
      <c r="P209" s="154"/>
      <c r="Q209" s="154"/>
      <c r="R209" s="115" t="s">
        <v>114</v>
      </c>
      <c r="S209" s="41"/>
      <c r="T209" s="118"/>
      <c r="U209" s="119" t="s">
        <v>36</v>
      </c>
      <c r="V209" s="22"/>
      <c r="W209" s="22"/>
      <c r="X209" s="120">
        <v>0.00026</v>
      </c>
      <c r="Y209" s="120">
        <f>$X$209*$K$209</f>
        <v>0.0117767</v>
      </c>
      <c r="Z209" s="120">
        <v>0</v>
      </c>
      <c r="AA209" s="121">
        <f>$Z$209*$K$209</f>
        <v>0</v>
      </c>
      <c r="AR209" s="75" t="s">
        <v>166</v>
      </c>
      <c r="AT209" s="75" t="s">
        <v>110</v>
      </c>
      <c r="AU209" s="75" t="s">
        <v>74</v>
      </c>
      <c r="AY209" s="6" t="s">
        <v>109</v>
      </c>
      <c r="BE209" s="122">
        <f>IF($U$209="základní",$N$209,0)</f>
        <v>0</v>
      </c>
      <c r="BF209" s="122">
        <f>IF($U$209="snížená",$N$209,0)</f>
        <v>0</v>
      </c>
      <c r="BG209" s="122">
        <f>IF($U$209="zákl. přenesená",$N$209,0)</f>
        <v>0</v>
      </c>
      <c r="BH209" s="122">
        <f>IF($U$209="sníž. přenesená",$N$209,0)</f>
        <v>0</v>
      </c>
      <c r="BI209" s="122">
        <f>IF($U$209="nulová",$N$209,0)</f>
        <v>0</v>
      </c>
      <c r="BJ209" s="75" t="s">
        <v>17</v>
      </c>
      <c r="BK209" s="122">
        <f>ROUND($L$209*$K$209,2)</f>
        <v>0</v>
      </c>
      <c r="BL209" s="75" t="s">
        <v>166</v>
      </c>
      <c r="BM209" s="75" t="s">
        <v>312</v>
      </c>
    </row>
    <row r="210" spans="2:47" s="6" customFormat="1" ht="16.5" customHeight="1">
      <c r="B210" s="21"/>
      <c r="C210" s="22"/>
      <c r="D210" s="22"/>
      <c r="E210" s="22"/>
      <c r="F210" s="280" t="s">
        <v>313</v>
      </c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41"/>
      <c r="T210" s="50"/>
      <c r="U210" s="22"/>
      <c r="V210" s="22"/>
      <c r="W210" s="22"/>
      <c r="X210" s="22"/>
      <c r="Y210" s="22"/>
      <c r="Z210" s="22"/>
      <c r="AA210" s="51"/>
      <c r="AT210" s="6" t="s">
        <v>118</v>
      </c>
      <c r="AU210" s="6" t="s">
        <v>74</v>
      </c>
    </row>
    <row r="211" spans="2:51" s="6" customFormat="1" ht="15.75" customHeight="1">
      <c r="B211" s="123"/>
      <c r="C211" s="124"/>
      <c r="D211" s="124"/>
      <c r="E211" s="124"/>
      <c r="F211" s="166" t="s">
        <v>314</v>
      </c>
      <c r="G211" s="167"/>
      <c r="H211" s="167"/>
      <c r="I211" s="167"/>
      <c r="J211" s="124"/>
      <c r="K211" s="125">
        <v>16.145</v>
      </c>
      <c r="L211" s="124"/>
      <c r="M211" s="124"/>
      <c r="N211" s="124"/>
      <c r="O211" s="124"/>
      <c r="P211" s="124"/>
      <c r="Q211" s="124"/>
      <c r="R211" s="124"/>
      <c r="S211" s="126"/>
      <c r="T211" s="127"/>
      <c r="U211" s="124"/>
      <c r="V211" s="124"/>
      <c r="W211" s="124"/>
      <c r="X211" s="124"/>
      <c r="Y211" s="124"/>
      <c r="Z211" s="124"/>
      <c r="AA211" s="128"/>
      <c r="AT211" s="129" t="s">
        <v>120</v>
      </c>
      <c r="AU211" s="129" t="s">
        <v>74</v>
      </c>
      <c r="AV211" s="129" t="s">
        <v>74</v>
      </c>
      <c r="AW211" s="129" t="s">
        <v>81</v>
      </c>
      <c r="AX211" s="129" t="s">
        <v>66</v>
      </c>
      <c r="AY211" s="129" t="s">
        <v>109</v>
      </c>
    </row>
    <row r="212" spans="2:51" s="6" customFormat="1" ht="15.75" customHeight="1">
      <c r="B212" s="123"/>
      <c r="C212" s="124"/>
      <c r="D212" s="124"/>
      <c r="E212" s="124"/>
      <c r="F212" s="166" t="s">
        <v>315</v>
      </c>
      <c r="G212" s="167"/>
      <c r="H212" s="167"/>
      <c r="I212" s="167"/>
      <c r="J212" s="124"/>
      <c r="K212" s="125">
        <v>16.23</v>
      </c>
      <c r="L212" s="124"/>
      <c r="M212" s="124"/>
      <c r="N212" s="124"/>
      <c r="O212" s="124"/>
      <c r="P212" s="124"/>
      <c r="Q212" s="124"/>
      <c r="R212" s="124"/>
      <c r="S212" s="126"/>
      <c r="T212" s="127"/>
      <c r="U212" s="124"/>
      <c r="V212" s="124"/>
      <c r="W212" s="124"/>
      <c r="X212" s="124"/>
      <c r="Y212" s="124"/>
      <c r="Z212" s="124"/>
      <c r="AA212" s="128"/>
      <c r="AT212" s="129" t="s">
        <v>120</v>
      </c>
      <c r="AU212" s="129" t="s">
        <v>74</v>
      </c>
      <c r="AV212" s="129" t="s">
        <v>74</v>
      </c>
      <c r="AW212" s="129" t="s">
        <v>81</v>
      </c>
      <c r="AX212" s="129" t="s">
        <v>66</v>
      </c>
      <c r="AY212" s="129" t="s">
        <v>109</v>
      </c>
    </row>
    <row r="213" spans="2:51" s="6" customFormat="1" ht="15.75" customHeight="1">
      <c r="B213" s="123"/>
      <c r="C213" s="124"/>
      <c r="D213" s="124"/>
      <c r="E213" s="124"/>
      <c r="F213" s="166" t="s">
        <v>316</v>
      </c>
      <c r="G213" s="167"/>
      <c r="H213" s="167"/>
      <c r="I213" s="167"/>
      <c r="J213" s="124"/>
      <c r="K213" s="125">
        <v>12.92</v>
      </c>
      <c r="L213" s="124"/>
      <c r="M213" s="124"/>
      <c r="N213" s="124"/>
      <c r="O213" s="124"/>
      <c r="P213" s="124"/>
      <c r="Q213" s="124"/>
      <c r="R213" s="124"/>
      <c r="S213" s="126"/>
      <c r="T213" s="127"/>
      <c r="U213" s="124"/>
      <c r="V213" s="124"/>
      <c r="W213" s="124"/>
      <c r="X213" s="124"/>
      <c r="Y213" s="124"/>
      <c r="Z213" s="124"/>
      <c r="AA213" s="128"/>
      <c r="AT213" s="129" t="s">
        <v>120</v>
      </c>
      <c r="AU213" s="129" t="s">
        <v>74</v>
      </c>
      <c r="AV213" s="129" t="s">
        <v>74</v>
      </c>
      <c r="AW213" s="129" t="s">
        <v>81</v>
      </c>
      <c r="AX213" s="129" t="s">
        <v>66</v>
      </c>
      <c r="AY213" s="129" t="s">
        <v>109</v>
      </c>
    </row>
    <row r="214" spans="2:51" s="6" customFormat="1" ht="15.75" customHeight="1">
      <c r="B214" s="137"/>
      <c r="C214" s="138"/>
      <c r="D214" s="138"/>
      <c r="E214" s="138"/>
      <c r="F214" s="168" t="s">
        <v>177</v>
      </c>
      <c r="G214" s="169"/>
      <c r="H214" s="169"/>
      <c r="I214" s="169"/>
      <c r="J214" s="138"/>
      <c r="K214" s="139">
        <v>45.295</v>
      </c>
      <c r="L214" s="138"/>
      <c r="M214" s="138"/>
      <c r="N214" s="138"/>
      <c r="O214" s="138"/>
      <c r="P214" s="138"/>
      <c r="Q214" s="138"/>
      <c r="R214" s="138"/>
      <c r="S214" s="140"/>
      <c r="T214" s="148"/>
      <c r="U214" s="149"/>
      <c r="V214" s="149"/>
      <c r="W214" s="149"/>
      <c r="X214" s="149"/>
      <c r="Y214" s="149"/>
      <c r="Z214" s="149"/>
      <c r="AA214" s="150"/>
      <c r="AT214" s="143" t="s">
        <v>120</v>
      </c>
      <c r="AU214" s="143" t="s">
        <v>74</v>
      </c>
      <c r="AV214" s="143" t="s">
        <v>115</v>
      </c>
      <c r="AW214" s="143" t="s">
        <v>81</v>
      </c>
      <c r="AX214" s="143" t="s">
        <v>17</v>
      </c>
      <c r="AY214" s="143" t="s">
        <v>109</v>
      </c>
    </row>
    <row r="215" spans="2:19" s="6" customFormat="1" ht="7.5" customHeight="1">
      <c r="B215" s="36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41"/>
    </row>
    <row r="216" s="2" customFormat="1" ht="14.25" customHeight="1"/>
  </sheetData>
  <sheetProtection password="CC35" sheet="1" objects="1" scenarios="1" formatColumns="0" formatRows="0" sort="0" autoFilter="0"/>
  <mergeCells count="258">
    <mergeCell ref="O11:P11"/>
    <mergeCell ref="O12:P12"/>
    <mergeCell ref="C2:R2"/>
    <mergeCell ref="C4:R4"/>
    <mergeCell ref="F6:Q6"/>
    <mergeCell ref="O9:P9"/>
    <mergeCell ref="H28:J28"/>
    <mergeCell ref="M28:P28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N49:Q49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60:Q60"/>
    <mergeCell ref="N61:Q61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F83:I83"/>
    <mergeCell ref="F84:I84"/>
    <mergeCell ref="C68:R68"/>
    <mergeCell ref="F70:Q70"/>
    <mergeCell ref="M72:P72"/>
    <mergeCell ref="M74:Q74"/>
    <mergeCell ref="F77:I77"/>
    <mergeCell ref="L77:M77"/>
    <mergeCell ref="N77:Q77"/>
    <mergeCell ref="F81:I81"/>
    <mergeCell ref="L81:M81"/>
    <mergeCell ref="N81:Q81"/>
    <mergeCell ref="F82:R82"/>
    <mergeCell ref="F94:R94"/>
    <mergeCell ref="F85:I85"/>
    <mergeCell ref="F86:I86"/>
    <mergeCell ref="F87:I87"/>
    <mergeCell ref="F89:I89"/>
    <mergeCell ref="L89:M89"/>
    <mergeCell ref="N89:Q89"/>
    <mergeCell ref="F90:R90"/>
    <mergeCell ref="F91:I91"/>
    <mergeCell ref="F93:I93"/>
    <mergeCell ref="L93:M93"/>
    <mergeCell ref="N93:Q93"/>
    <mergeCell ref="F101:R101"/>
    <mergeCell ref="F102:I102"/>
    <mergeCell ref="F95:I95"/>
    <mergeCell ref="L95:M95"/>
    <mergeCell ref="N95:Q95"/>
    <mergeCell ref="F96:R96"/>
    <mergeCell ref="F97:I97"/>
    <mergeCell ref="F98:I98"/>
    <mergeCell ref="L98:M98"/>
    <mergeCell ref="N98:Q98"/>
    <mergeCell ref="F99:R99"/>
    <mergeCell ref="F100:I100"/>
    <mergeCell ref="L100:M100"/>
    <mergeCell ref="N100:Q100"/>
    <mergeCell ref="F110:R110"/>
    <mergeCell ref="F111:I111"/>
    <mergeCell ref="F103:I103"/>
    <mergeCell ref="L103:M103"/>
    <mergeCell ref="N103:Q103"/>
    <mergeCell ref="F104:R104"/>
    <mergeCell ref="F105:I105"/>
    <mergeCell ref="L105:M105"/>
    <mergeCell ref="N105:Q105"/>
    <mergeCell ref="F106:R106"/>
    <mergeCell ref="F109:I109"/>
    <mergeCell ref="L109:M109"/>
    <mergeCell ref="N109:Q109"/>
    <mergeCell ref="F120:I120"/>
    <mergeCell ref="F121:I121"/>
    <mergeCell ref="F112:I112"/>
    <mergeCell ref="F113:I113"/>
    <mergeCell ref="F114:I114"/>
    <mergeCell ref="F115:I115"/>
    <mergeCell ref="F116:I116"/>
    <mergeCell ref="N116:Q116"/>
    <mergeCell ref="F117:R117"/>
    <mergeCell ref="F118:I118"/>
    <mergeCell ref="F119:I119"/>
    <mergeCell ref="L116:M116"/>
    <mergeCell ref="L129:M129"/>
    <mergeCell ref="N129:Q129"/>
    <mergeCell ref="F122:I122"/>
    <mergeCell ref="L122:M122"/>
    <mergeCell ref="N122:Q122"/>
    <mergeCell ref="F123:R123"/>
    <mergeCell ref="F124:I124"/>
    <mergeCell ref="F125:I125"/>
    <mergeCell ref="F126:I126"/>
    <mergeCell ref="F127:I127"/>
    <mergeCell ref="F128:I128"/>
    <mergeCell ref="F129:I129"/>
    <mergeCell ref="L139:M139"/>
    <mergeCell ref="N139:Q139"/>
    <mergeCell ref="N138:Q138"/>
    <mergeCell ref="F130:R130"/>
    <mergeCell ref="F132:I132"/>
    <mergeCell ref="L132:M132"/>
    <mergeCell ref="N132:Q132"/>
    <mergeCell ref="F133:R133"/>
    <mergeCell ref="F134:I134"/>
    <mergeCell ref="F135:I135"/>
    <mergeCell ref="F136:I136"/>
    <mergeCell ref="F137:I137"/>
    <mergeCell ref="F139:I139"/>
    <mergeCell ref="F142:R142"/>
    <mergeCell ref="F143:I143"/>
    <mergeCell ref="L143:M143"/>
    <mergeCell ref="N143:Q143"/>
    <mergeCell ref="F140:R140"/>
    <mergeCell ref="F141:I141"/>
    <mergeCell ref="L141:M141"/>
    <mergeCell ref="N141:Q141"/>
    <mergeCell ref="F146:R146"/>
    <mergeCell ref="F148:I148"/>
    <mergeCell ref="L148:M148"/>
    <mergeCell ref="N148:Q148"/>
    <mergeCell ref="N147:Q147"/>
    <mergeCell ref="F144:R144"/>
    <mergeCell ref="F145:I145"/>
    <mergeCell ref="L145:M145"/>
    <mergeCell ref="N145:Q145"/>
    <mergeCell ref="N155:Q155"/>
    <mergeCell ref="F156:R156"/>
    <mergeCell ref="F149:R149"/>
    <mergeCell ref="F150:I150"/>
    <mergeCell ref="L150:M150"/>
    <mergeCell ref="N150:Q150"/>
    <mergeCell ref="F151:R151"/>
    <mergeCell ref="F152:I152"/>
    <mergeCell ref="F153:I153"/>
    <mergeCell ref="F154:I154"/>
    <mergeCell ref="F155:I155"/>
    <mergeCell ref="L155:M155"/>
    <mergeCell ref="F160:I160"/>
    <mergeCell ref="L160:M160"/>
    <mergeCell ref="N160:Q160"/>
    <mergeCell ref="N159:Q159"/>
    <mergeCell ref="F157:I157"/>
    <mergeCell ref="L157:M157"/>
    <mergeCell ref="N157:Q157"/>
    <mergeCell ref="F158:R158"/>
    <mergeCell ref="F165:I165"/>
    <mergeCell ref="F166:I166"/>
    <mergeCell ref="L166:M166"/>
    <mergeCell ref="N166:Q166"/>
    <mergeCell ref="F161:R161"/>
    <mergeCell ref="F162:I162"/>
    <mergeCell ref="F163:I163"/>
    <mergeCell ref="F164:I164"/>
    <mergeCell ref="F176:R176"/>
    <mergeCell ref="F167:R167"/>
    <mergeCell ref="F168:I168"/>
    <mergeCell ref="F169:I169"/>
    <mergeCell ref="F170:I170"/>
    <mergeCell ref="F171:I171"/>
    <mergeCell ref="F172:I172"/>
    <mergeCell ref="L172:M172"/>
    <mergeCell ref="N172:Q172"/>
    <mergeCell ref="F173:R173"/>
    <mergeCell ref="F174:I174"/>
    <mergeCell ref="F175:I175"/>
    <mergeCell ref="L175:M175"/>
    <mergeCell ref="N175:Q175"/>
    <mergeCell ref="L184:M184"/>
    <mergeCell ref="N184:Q184"/>
    <mergeCell ref="F177:I177"/>
    <mergeCell ref="F178:I178"/>
    <mergeCell ref="L178:M178"/>
    <mergeCell ref="N178:Q178"/>
    <mergeCell ref="F179:R179"/>
    <mergeCell ref="F180:I180"/>
    <mergeCell ref="F181:I181"/>
    <mergeCell ref="F182:I182"/>
    <mergeCell ref="F183:I183"/>
    <mergeCell ref="F184:I184"/>
    <mergeCell ref="F189:I189"/>
    <mergeCell ref="F190:I190"/>
    <mergeCell ref="L190:M190"/>
    <mergeCell ref="N190:Q190"/>
    <mergeCell ref="F185:R185"/>
    <mergeCell ref="F186:I186"/>
    <mergeCell ref="F187:I187"/>
    <mergeCell ref="F188:I188"/>
    <mergeCell ref="F199:R199"/>
    <mergeCell ref="F191:R191"/>
    <mergeCell ref="F192:I192"/>
    <mergeCell ref="L192:M192"/>
    <mergeCell ref="N192:Q192"/>
    <mergeCell ref="F193:R193"/>
    <mergeCell ref="F195:I195"/>
    <mergeCell ref="L195:M195"/>
    <mergeCell ref="N195:Q195"/>
    <mergeCell ref="N194:Q194"/>
    <mergeCell ref="F196:R196"/>
    <mergeCell ref="F197:I197"/>
    <mergeCell ref="F198:I198"/>
    <mergeCell ref="L198:M198"/>
    <mergeCell ref="N198:Q198"/>
    <mergeCell ref="F204:I204"/>
    <mergeCell ref="L204:M204"/>
    <mergeCell ref="N204:Q204"/>
    <mergeCell ref="N201:Q201"/>
    <mergeCell ref="F210:R210"/>
    <mergeCell ref="F211:I211"/>
    <mergeCell ref="F212:I212"/>
    <mergeCell ref="F205:R205"/>
    <mergeCell ref="F206:I206"/>
    <mergeCell ref="L206:M206"/>
    <mergeCell ref="N206:Q206"/>
    <mergeCell ref="F207:R207"/>
    <mergeCell ref="F208:I208"/>
    <mergeCell ref="N108:Q108"/>
    <mergeCell ref="N131:Q131"/>
    <mergeCell ref="F209:I209"/>
    <mergeCell ref="L209:M209"/>
    <mergeCell ref="N209:Q209"/>
    <mergeCell ref="F200:I200"/>
    <mergeCell ref="F202:I202"/>
    <mergeCell ref="L202:M202"/>
    <mergeCell ref="N202:Q202"/>
    <mergeCell ref="F203:R203"/>
    <mergeCell ref="H1:K1"/>
    <mergeCell ref="S2:AC2"/>
    <mergeCell ref="F213:I213"/>
    <mergeCell ref="F214:I214"/>
    <mergeCell ref="N78:Q78"/>
    <mergeCell ref="N79:Q79"/>
    <mergeCell ref="N80:Q80"/>
    <mergeCell ref="N88:Q88"/>
    <mergeCell ref="N92:Q92"/>
    <mergeCell ref="N107:Q107"/>
  </mergeCells>
  <hyperlinks>
    <hyperlink ref="F1:G1" location="C2" tooltip="Krycí list soupisu" display="1) Krycí list soupisu"/>
    <hyperlink ref="H1:K1" location="C47" tooltip="Rekapitulace" display="2) Rekapitulace"/>
    <hyperlink ref="L1:M1" location="C7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tabSelected="1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9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91" customFormat="1" ht="45" customHeight="1">
      <c r="B3" s="189"/>
      <c r="C3" s="301" t="s">
        <v>324</v>
      </c>
      <c r="D3" s="301"/>
      <c r="E3" s="301"/>
      <c r="F3" s="301"/>
      <c r="G3" s="301"/>
      <c r="H3" s="301"/>
      <c r="I3" s="301"/>
      <c r="J3" s="301"/>
      <c r="K3" s="190"/>
    </row>
    <row r="4" spans="2:11" ht="25.5" customHeight="1">
      <c r="B4" s="192"/>
      <c r="C4" s="306" t="s">
        <v>325</v>
      </c>
      <c r="D4" s="306"/>
      <c r="E4" s="306"/>
      <c r="F4" s="306"/>
      <c r="G4" s="306"/>
      <c r="H4" s="306"/>
      <c r="I4" s="306"/>
      <c r="J4" s="306"/>
      <c r="K4" s="193"/>
    </row>
    <row r="5" spans="2:11" ht="5.25" customHeight="1">
      <c r="B5" s="192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2"/>
      <c r="C6" s="303" t="s">
        <v>326</v>
      </c>
      <c r="D6" s="303"/>
      <c r="E6" s="303"/>
      <c r="F6" s="303"/>
      <c r="G6" s="303"/>
      <c r="H6" s="303"/>
      <c r="I6" s="303"/>
      <c r="J6" s="303"/>
      <c r="K6" s="193"/>
    </row>
    <row r="7" spans="2:11" ht="15" customHeight="1">
      <c r="B7" s="196"/>
      <c r="C7" s="303" t="s">
        <v>327</v>
      </c>
      <c r="D7" s="303"/>
      <c r="E7" s="303"/>
      <c r="F7" s="303"/>
      <c r="G7" s="303"/>
      <c r="H7" s="303"/>
      <c r="I7" s="303"/>
      <c r="J7" s="303"/>
      <c r="K7" s="193"/>
    </row>
    <row r="8" spans="2:11" ht="12.75" customHeight="1">
      <c r="B8" s="196"/>
      <c r="C8" s="195"/>
      <c r="D8" s="195"/>
      <c r="E8" s="195"/>
      <c r="F8" s="195"/>
      <c r="G8" s="195"/>
      <c r="H8" s="195"/>
      <c r="I8" s="195"/>
      <c r="J8" s="195"/>
      <c r="K8" s="193"/>
    </row>
    <row r="9" spans="2:11" ht="15" customHeight="1">
      <c r="B9" s="196"/>
      <c r="C9" s="303" t="s">
        <v>328</v>
      </c>
      <c r="D9" s="303"/>
      <c r="E9" s="303"/>
      <c r="F9" s="303"/>
      <c r="G9" s="303"/>
      <c r="H9" s="303"/>
      <c r="I9" s="303"/>
      <c r="J9" s="303"/>
      <c r="K9" s="193"/>
    </row>
    <row r="10" spans="2:11" ht="15" customHeight="1">
      <c r="B10" s="196"/>
      <c r="C10" s="195"/>
      <c r="D10" s="303" t="s">
        <v>329</v>
      </c>
      <c r="E10" s="303"/>
      <c r="F10" s="303"/>
      <c r="G10" s="303"/>
      <c r="H10" s="303"/>
      <c r="I10" s="303"/>
      <c r="J10" s="303"/>
      <c r="K10" s="193"/>
    </row>
    <row r="11" spans="2:11" ht="15" customHeight="1">
      <c r="B11" s="196"/>
      <c r="C11" s="197"/>
      <c r="D11" s="303" t="s">
        <v>330</v>
      </c>
      <c r="E11" s="303"/>
      <c r="F11" s="303"/>
      <c r="G11" s="303"/>
      <c r="H11" s="303"/>
      <c r="I11" s="303"/>
      <c r="J11" s="303"/>
      <c r="K11" s="193"/>
    </row>
    <row r="12" spans="2:11" ht="12.75" customHeight="1">
      <c r="B12" s="196"/>
      <c r="C12" s="197"/>
      <c r="D12" s="197"/>
      <c r="E12" s="197"/>
      <c r="F12" s="197"/>
      <c r="G12" s="197"/>
      <c r="H12" s="197"/>
      <c r="I12" s="197"/>
      <c r="J12" s="197"/>
      <c r="K12" s="193"/>
    </row>
    <row r="13" spans="2:11" ht="15" customHeight="1">
      <c r="B13" s="196"/>
      <c r="C13" s="197"/>
      <c r="D13" s="303" t="s">
        <v>331</v>
      </c>
      <c r="E13" s="303"/>
      <c r="F13" s="303"/>
      <c r="G13" s="303"/>
      <c r="H13" s="303"/>
      <c r="I13" s="303"/>
      <c r="J13" s="303"/>
      <c r="K13" s="193"/>
    </row>
    <row r="14" spans="2:11" ht="15" customHeight="1">
      <c r="B14" s="196"/>
      <c r="C14" s="197"/>
      <c r="D14" s="303" t="s">
        <v>332</v>
      </c>
      <c r="E14" s="303"/>
      <c r="F14" s="303"/>
      <c r="G14" s="303"/>
      <c r="H14" s="303"/>
      <c r="I14" s="303"/>
      <c r="J14" s="303"/>
      <c r="K14" s="193"/>
    </row>
    <row r="15" spans="2:11" ht="15" customHeight="1">
      <c r="B15" s="196"/>
      <c r="C15" s="197"/>
      <c r="D15" s="303" t="s">
        <v>333</v>
      </c>
      <c r="E15" s="303"/>
      <c r="F15" s="303"/>
      <c r="G15" s="303"/>
      <c r="H15" s="303"/>
      <c r="I15" s="303"/>
      <c r="J15" s="303"/>
      <c r="K15" s="193"/>
    </row>
    <row r="16" spans="2:11" ht="15" customHeight="1">
      <c r="B16" s="196"/>
      <c r="C16" s="197"/>
      <c r="D16" s="197"/>
      <c r="E16" s="198" t="s">
        <v>71</v>
      </c>
      <c r="F16" s="303" t="s">
        <v>334</v>
      </c>
      <c r="G16" s="303"/>
      <c r="H16" s="303"/>
      <c r="I16" s="303"/>
      <c r="J16" s="303"/>
      <c r="K16" s="193"/>
    </row>
    <row r="17" spans="2:11" ht="15" customHeight="1">
      <c r="B17" s="196"/>
      <c r="C17" s="197"/>
      <c r="D17" s="197"/>
      <c r="E17" s="198" t="s">
        <v>335</v>
      </c>
      <c r="F17" s="303" t="s">
        <v>336</v>
      </c>
      <c r="G17" s="303"/>
      <c r="H17" s="303"/>
      <c r="I17" s="303"/>
      <c r="J17" s="303"/>
      <c r="K17" s="193"/>
    </row>
    <row r="18" spans="2:11" ht="15" customHeight="1">
      <c r="B18" s="196"/>
      <c r="C18" s="197"/>
      <c r="D18" s="197"/>
      <c r="E18" s="198" t="s">
        <v>337</v>
      </c>
      <c r="F18" s="303" t="s">
        <v>338</v>
      </c>
      <c r="G18" s="303"/>
      <c r="H18" s="303"/>
      <c r="I18" s="303"/>
      <c r="J18" s="303"/>
      <c r="K18" s="193"/>
    </row>
    <row r="19" spans="2:11" ht="15" customHeight="1">
      <c r="B19" s="196"/>
      <c r="C19" s="197"/>
      <c r="D19" s="197"/>
      <c r="E19" s="198" t="s">
        <v>339</v>
      </c>
      <c r="F19" s="303" t="s">
        <v>340</v>
      </c>
      <c r="G19" s="303"/>
      <c r="H19" s="303"/>
      <c r="I19" s="303"/>
      <c r="J19" s="303"/>
      <c r="K19" s="193"/>
    </row>
    <row r="20" spans="2:11" ht="15" customHeight="1">
      <c r="B20" s="196"/>
      <c r="C20" s="197"/>
      <c r="D20" s="197"/>
      <c r="E20" s="198" t="s">
        <v>341</v>
      </c>
      <c r="F20" s="303" t="s">
        <v>342</v>
      </c>
      <c r="G20" s="303"/>
      <c r="H20" s="303"/>
      <c r="I20" s="303"/>
      <c r="J20" s="303"/>
      <c r="K20" s="193"/>
    </row>
    <row r="21" spans="2:11" ht="15" customHeight="1">
      <c r="B21" s="196"/>
      <c r="C21" s="197"/>
      <c r="D21" s="197"/>
      <c r="E21" s="198" t="s">
        <v>343</v>
      </c>
      <c r="F21" s="303" t="s">
        <v>344</v>
      </c>
      <c r="G21" s="303"/>
      <c r="H21" s="303"/>
      <c r="I21" s="303"/>
      <c r="J21" s="303"/>
      <c r="K21" s="193"/>
    </row>
    <row r="22" spans="2:11" ht="12.75" customHeight="1">
      <c r="B22" s="196"/>
      <c r="C22" s="197"/>
      <c r="D22" s="197"/>
      <c r="E22" s="197"/>
      <c r="F22" s="197"/>
      <c r="G22" s="197"/>
      <c r="H22" s="197"/>
      <c r="I22" s="197"/>
      <c r="J22" s="197"/>
      <c r="K22" s="193"/>
    </row>
    <row r="23" spans="2:11" ht="15" customHeight="1">
      <c r="B23" s="196"/>
      <c r="C23" s="303" t="s">
        <v>345</v>
      </c>
      <c r="D23" s="303"/>
      <c r="E23" s="303"/>
      <c r="F23" s="303"/>
      <c r="G23" s="303"/>
      <c r="H23" s="303"/>
      <c r="I23" s="303"/>
      <c r="J23" s="303"/>
      <c r="K23" s="193"/>
    </row>
    <row r="24" spans="2:11" ht="15" customHeight="1">
      <c r="B24" s="196"/>
      <c r="C24" s="303" t="s">
        <v>346</v>
      </c>
      <c r="D24" s="303"/>
      <c r="E24" s="303"/>
      <c r="F24" s="303"/>
      <c r="G24" s="303"/>
      <c r="H24" s="303"/>
      <c r="I24" s="303"/>
      <c r="J24" s="303"/>
      <c r="K24" s="193"/>
    </row>
    <row r="25" spans="2:11" ht="15" customHeight="1">
      <c r="B25" s="196"/>
      <c r="C25" s="195"/>
      <c r="D25" s="303" t="s">
        <v>347</v>
      </c>
      <c r="E25" s="303"/>
      <c r="F25" s="303"/>
      <c r="G25" s="303"/>
      <c r="H25" s="303"/>
      <c r="I25" s="303"/>
      <c r="J25" s="303"/>
      <c r="K25" s="193"/>
    </row>
    <row r="26" spans="2:11" ht="15" customHeight="1">
      <c r="B26" s="196"/>
      <c r="C26" s="197"/>
      <c r="D26" s="303" t="s">
        <v>348</v>
      </c>
      <c r="E26" s="303"/>
      <c r="F26" s="303"/>
      <c r="G26" s="303"/>
      <c r="H26" s="303"/>
      <c r="I26" s="303"/>
      <c r="J26" s="303"/>
      <c r="K26" s="193"/>
    </row>
    <row r="27" spans="2:11" ht="12.75" customHeight="1">
      <c r="B27" s="196"/>
      <c r="C27" s="197"/>
      <c r="D27" s="197"/>
      <c r="E27" s="197"/>
      <c r="F27" s="197"/>
      <c r="G27" s="197"/>
      <c r="H27" s="197"/>
      <c r="I27" s="197"/>
      <c r="J27" s="197"/>
      <c r="K27" s="193"/>
    </row>
    <row r="28" spans="2:11" ht="15" customHeight="1">
      <c r="B28" s="196"/>
      <c r="C28" s="197"/>
      <c r="D28" s="303" t="s">
        <v>349</v>
      </c>
      <c r="E28" s="303"/>
      <c r="F28" s="303"/>
      <c r="G28" s="303"/>
      <c r="H28" s="303"/>
      <c r="I28" s="303"/>
      <c r="J28" s="303"/>
      <c r="K28" s="193"/>
    </row>
    <row r="29" spans="2:11" ht="15" customHeight="1">
      <c r="B29" s="196"/>
      <c r="C29" s="197"/>
      <c r="D29" s="303" t="s">
        <v>350</v>
      </c>
      <c r="E29" s="303"/>
      <c r="F29" s="303"/>
      <c r="G29" s="303"/>
      <c r="H29" s="303"/>
      <c r="I29" s="303"/>
      <c r="J29" s="303"/>
      <c r="K29" s="193"/>
    </row>
    <row r="30" spans="2:11" ht="12.75" customHeight="1">
      <c r="B30" s="196"/>
      <c r="C30" s="197"/>
      <c r="D30" s="197"/>
      <c r="E30" s="197"/>
      <c r="F30" s="197"/>
      <c r="G30" s="197"/>
      <c r="H30" s="197"/>
      <c r="I30" s="197"/>
      <c r="J30" s="197"/>
      <c r="K30" s="193"/>
    </row>
    <row r="31" spans="2:11" ht="15" customHeight="1">
      <c r="B31" s="196"/>
      <c r="C31" s="197"/>
      <c r="D31" s="303" t="s">
        <v>351</v>
      </c>
      <c r="E31" s="303"/>
      <c r="F31" s="303"/>
      <c r="G31" s="303"/>
      <c r="H31" s="303"/>
      <c r="I31" s="303"/>
      <c r="J31" s="303"/>
      <c r="K31" s="193"/>
    </row>
    <row r="32" spans="2:11" ht="15" customHeight="1">
      <c r="B32" s="196"/>
      <c r="C32" s="197"/>
      <c r="D32" s="303" t="s">
        <v>352</v>
      </c>
      <c r="E32" s="303"/>
      <c r="F32" s="303"/>
      <c r="G32" s="303"/>
      <c r="H32" s="303"/>
      <c r="I32" s="303"/>
      <c r="J32" s="303"/>
      <c r="K32" s="193"/>
    </row>
    <row r="33" spans="2:11" ht="15" customHeight="1">
      <c r="B33" s="196"/>
      <c r="C33" s="197"/>
      <c r="D33" s="303" t="s">
        <v>353</v>
      </c>
      <c r="E33" s="303"/>
      <c r="F33" s="303"/>
      <c r="G33" s="303"/>
      <c r="H33" s="303"/>
      <c r="I33" s="303"/>
      <c r="J33" s="303"/>
      <c r="K33" s="193"/>
    </row>
    <row r="34" spans="2:11" ht="15" customHeight="1">
      <c r="B34" s="196"/>
      <c r="C34" s="197"/>
      <c r="D34" s="195"/>
      <c r="E34" s="199" t="s">
        <v>95</v>
      </c>
      <c r="F34" s="195"/>
      <c r="G34" s="303" t="s">
        <v>354</v>
      </c>
      <c r="H34" s="303"/>
      <c r="I34" s="303"/>
      <c r="J34" s="303"/>
      <c r="K34" s="193"/>
    </row>
    <row r="35" spans="2:11" ht="15" customHeight="1">
      <c r="B35" s="196"/>
      <c r="C35" s="197"/>
      <c r="D35" s="195"/>
      <c r="E35" s="199" t="s">
        <v>355</v>
      </c>
      <c r="F35" s="195"/>
      <c r="G35" s="303" t="s">
        <v>356</v>
      </c>
      <c r="H35" s="303"/>
      <c r="I35" s="303"/>
      <c r="J35" s="303"/>
      <c r="K35" s="193"/>
    </row>
    <row r="36" spans="2:11" ht="15" customHeight="1">
      <c r="B36" s="196"/>
      <c r="C36" s="197"/>
      <c r="D36" s="195"/>
      <c r="E36" s="199" t="s">
        <v>47</v>
      </c>
      <c r="F36" s="195"/>
      <c r="G36" s="303" t="s">
        <v>357</v>
      </c>
      <c r="H36" s="303"/>
      <c r="I36" s="303"/>
      <c r="J36" s="303"/>
      <c r="K36" s="193"/>
    </row>
    <row r="37" spans="2:11" ht="15" customHeight="1">
      <c r="B37" s="196"/>
      <c r="C37" s="197"/>
      <c r="D37" s="195"/>
      <c r="E37" s="199" t="s">
        <v>96</v>
      </c>
      <c r="F37" s="195"/>
      <c r="G37" s="303" t="s">
        <v>358</v>
      </c>
      <c r="H37" s="303"/>
      <c r="I37" s="303"/>
      <c r="J37" s="303"/>
      <c r="K37" s="193"/>
    </row>
    <row r="38" spans="2:11" ht="15" customHeight="1">
      <c r="B38" s="196"/>
      <c r="C38" s="197"/>
      <c r="D38" s="195"/>
      <c r="E38" s="199" t="s">
        <v>97</v>
      </c>
      <c r="F38" s="195"/>
      <c r="G38" s="303" t="s">
        <v>359</v>
      </c>
      <c r="H38" s="303"/>
      <c r="I38" s="303"/>
      <c r="J38" s="303"/>
      <c r="K38" s="193"/>
    </row>
    <row r="39" spans="2:11" ht="15" customHeight="1">
      <c r="B39" s="196"/>
      <c r="C39" s="197"/>
      <c r="D39" s="195"/>
      <c r="E39" s="199" t="s">
        <v>98</v>
      </c>
      <c r="F39" s="195"/>
      <c r="G39" s="303" t="s">
        <v>360</v>
      </c>
      <c r="H39" s="303"/>
      <c r="I39" s="303"/>
      <c r="J39" s="303"/>
      <c r="K39" s="193"/>
    </row>
    <row r="40" spans="2:11" ht="15" customHeight="1">
      <c r="B40" s="196"/>
      <c r="C40" s="197"/>
      <c r="D40" s="195"/>
      <c r="E40" s="199" t="s">
        <v>361</v>
      </c>
      <c r="F40" s="195"/>
      <c r="G40" s="303" t="s">
        <v>362</v>
      </c>
      <c r="H40" s="303"/>
      <c r="I40" s="303"/>
      <c r="J40" s="303"/>
      <c r="K40" s="193"/>
    </row>
    <row r="41" spans="2:11" ht="15" customHeight="1">
      <c r="B41" s="196"/>
      <c r="C41" s="197"/>
      <c r="D41" s="195"/>
      <c r="E41" s="199"/>
      <c r="F41" s="195"/>
      <c r="G41" s="303" t="s">
        <v>363</v>
      </c>
      <c r="H41" s="303"/>
      <c r="I41" s="303"/>
      <c r="J41" s="303"/>
      <c r="K41" s="193"/>
    </row>
    <row r="42" spans="2:11" ht="15" customHeight="1">
      <c r="B42" s="196"/>
      <c r="C42" s="197"/>
      <c r="D42" s="195"/>
      <c r="E42" s="199" t="s">
        <v>364</v>
      </c>
      <c r="F42" s="195"/>
      <c r="G42" s="303" t="s">
        <v>365</v>
      </c>
      <c r="H42" s="303"/>
      <c r="I42" s="303"/>
      <c r="J42" s="303"/>
      <c r="K42" s="193"/>
    </row>
    <row r="43" spans="2:11" ht="15" customHeight="1">
      <c r="B43" s="196"/>
      <c r="C43" s="197"/>
      <c r="D43" s="195"/>
      <c r="E43" s="199" t="s">
        <v>101</v>
      </c>
      <c r="F43" s="195"/>
      <c r="G43" s="303" t="s">
        <v>366</v>
      </c>
      <c r="H43" s="303"/>
      <c r="I43" s="303"/>
      <c r="J43" s="303"/>
      <c r="K43" s="193"/>
    </row>
    <row r="44" spans="2:11" ht="12.75" customHeight="1">
      <c r="B44" s="196"/>
      <c r="C44" s="197"/>
      <c r="D44" s="195"/>
      <c r="E44" s="195"/>
      <c r="F44" s="195"/>
      <c r="G44" s="195"/>
      <c r="H44" s="195"/>
      <c r="I44" s="195"/>
      <c r="J44" s="195"/>
      <c r="K44" s="193"/>
    </row>
    <row r="45" spans="2:11" ht="15" customHeight="1">
      <c r="B45" s="196"/>
      <c r="C45" s="197"/>
      <c r="D45" s="303" t="s">
        <v>367</v>
      </c>
      <c r="E45" s="303"/>
      <c r="F45" s="303"/>
      <c r="G45" s="303"/>
      <c r="H45" s="303"/>
      <c r="I45" s="303"/>
      <c r="J45" s="303"/>
      <c r="K45" s="193"/>
    </row>
    <row r="46" spans="2:11" ht="15" customHeight="1">
      <c r="B46" s="196"/>
      <c r="C46" s="197"/>
      <c r="D46" s="197"/>
      <c r="E46" s="303" t="s">
        <v>368</v>
      </c>
      <c r="F46" s="303"/>
      <c r="G46" s="303"/>
      <c r="H46" s="303"/>
      <c r="I46" s="303"/>
      <c r="J46" s="303"/>
      <c r="K46" s="193"/>
    </row>
    <row r="47" spans="2:11" ht="15" customHeight="1">
      <c r="B47" s="196"/>
      <c r="C47" s="197"/>
      <c r="D47" s="197"/>
      <c r="E47" s="303" t="s">
        <v>369</v>
      </c>
      <c r="F47" s="303"/>
      <c r="G47" s="303"/>
      <c r="H47" s="303"/>
      <c r="I47" s="303"/>
      <c r="J47" s="303"/>
      <c r="K47" s="193"/>
    </row>
    <row r="48" spans="2:11" ht="15" customHeight="1">
      <c r="B48" s="196"/>
      <c r="C48" s="197"/>
      <c r="D48" s="197"/>
      <c r="E48" s="303" t="s">
        <v>370</v>
      </c>
      <c r="F48" s="303"/>
      <c r="G48" s="303"/>
      <c r="H48" s="303"/>
      <c r="I48" s="303"/>
      <c r="J48" s="303"/>
      <c r="K48" s="193"/>
    </row>
    <row r="49" spans="2:11" ht="15" customHeight="1">
      <c r="B49" s="196"/>
      <c r="C49" s="197"/>
      <c r="D49" s="303" t="s">
        <v>371</v>
      </c>
      <c r="E49" s="303"/>
      <c r="F49" s="303"/>
      <c r="G49" s="303"/>
      <c r="H49" s="303"/>
      <c r="I49" s="303"/>
      <c r="J49" s="303"/>
      <c r="K49" s="193"/>
    </row>
    <row r="50" spans="2:11" ht="25.5" customHeight="1">
      <c r="B50" s="192"/>
      <c r="C50" s="306" t="s">
        <v>372</v>
      </c>
      <c r="D50" s="306"/>
      <c r="E50" s="306"/>
      <c r="F50" s="306"/>
      <c r="G50" s="306"/>
      <c r="H50" s="306"/>
      <c r="I50" s="306"/>
      <c r="J50" s="306"/>
      <c r="K50" s="193"/>
    </row>
    <row r="51" spans="2:11" ht="5.25" customHeight="1">
      <c r="B51" s="192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2"/>
      <c r="C52" s="303" t="s">
        <v>373</v>
      </c>
      <c r="D52" s="303"/>
      <c r="E52" s="303"/>
      <c r="F52" s="303"/>
      <c r="G52" s="303"/>
      <c r="H52" s="303"/>
      <c r="I52" s="303"/>
      <c r="J52" s="303"/>
      <c r="K52" s="193"/>
    </row>
    <row r="53" spans="2:11" ht="15" customHeight="1">
      <c r="B53" s="192"/>
      <c r="C53" s="303" t="s">
        <v>374</v>
      </c>
      <c r="D53" s="303"/>
      <c r="E53" s="303"/>
      <c r="F53" s="303"/>
      <c r="G53" s="303"/>
      <c r="H53" s="303"/>
      <c r="I53" s="303"/>
      <c r="J53" s="303"/>
      <c r="K53" s="193"/>
    </row>
    <row r="54" spans="2:11" ht="12.75" customHeight="1">
      <c r="B54" s="192"/>
      <c r="C54" s="195"/>
      <c r="D54" s="195"/>
      <c r="E54" s="195"/>
      <c r="F54" s="195"/>
      <c r="G54" s="195"/>
      <c r="H54" s="195"/>
      <c r="I54" s="195"/>
      <c r="J54" s="195"/>
      <c r="K54" s="193"/>
    </row>
    <row r="55" spans="2:11" ht="15" customHeight="1">
      <c r="B55" s="192"/>
      <c r="C55" s="303" t="s">
        <v>375</v>
      </c>
      <c r="D55" s="303"/>
      <c r="E55" s="303"/>
      <c r="F55" s="303"/>
      <c r="G55" s="303"/>
      <c r="H55" s="303"/>
      <c r="I55" s="303"/>
      <c r="J55" s="303"/>
      <c r="K55" s="193"/>
    </row>
    <row r="56" spans="2:11" ht="15" customHeight="1">
      <c r="B56" s="192"/>
      <c r="C56" s="197"/>
      <c r="D56" s="303" t="s">
        <v>376</v>
      </c>
      <c r="E56" s="303"/>
      <c r="F56" s="303"/>
      <c r="G56" s="303"/>
      <c r="H56" s="303"/>
      <c r="I56" s="303"/>
      <c r="J56" s="303"/>
      <c r="K56" s="193"/>
    </row>
    <row r="57" spans="2:11" ht="15" customHeight="1">
      <c r="B57" s="192"/>
      <c r="C57" s="197"/>
      <c r="D57" s="303" t="s">
        <v>377</v>
      </c>
      <c r="E57" s="303"/>
      <c r="F57" s="303"/>
      <c r="G57" s="303"/>
      <c r="H57" s="303"/>
      <c r="I57" s="303"/>
      <c r="J57" s="303"/>
      <c r="K57" s="193"/>
    </row>
    <row r="58" spans="2:11" ht="15" customHeight="1">
      <c r="B58" s="192"/>
      <c r="C58" s="197"/>
      <c r="D58" s="303" t="s">
        <v>378</v>
      </c>
      <c r="E58" s="303"/>
      <c r="F58" s="303"/>
      <c r="G58" s="303"/>
      <c r="H58" s="303"/>
      <c r="I58" s="303"/>
      <c r="J58" s="303"/>
      <c r="K58" s="193"/>
    </row>
    <row r="59" spans="2:11" ht="15" customHeight="1">
      <c r="B59" s="192"/>
      <c r="C59" s="197"/>
      <c r="D59" s="303" t="s">
        <v>379</v>
      </c>
      <c r="E59" s="303"/>
      <c r="F59" s="303"/>
      <c r="G59" s="303"/>
      <c r="H59" s="303"/>
      <c r="I59" s="303"/>
      <c r="J59" s="303"/>
      <c r="K59" s="193"/>
    </row>
    <row r="60" spans="2:11" ht="15" customHeight="1">
      <c r="B60" s="192"/>
      <c r="C60" s="197"/>
      <c r="D60" s="305" t="s">
        <v>380</v>
      </c>
      <c r="E60" s="305"/>
      <c r="F60" s="305"/>
      <c r="G60" s="305"/>
      <c r="H60" s="305"/>
      <c r="I60" s="305"/>
      <c r="J60" s="305"/>
      <c r="K60" s="193"/>
    </row>
    <row r="61" spans="2:11" ht="15" customHeight="1">
      <c r="B61" s="192"/>
      <c r="C61" s="197"/>
      <c r="D61" s="303" t="s">
        <v>381</v>
      </c>
      <c r="E61" s="303"/>
      <c r="F61" s="303"/>
      <c r="G61" s="303"/>
      <c r="H61" s="303"/>
      <c r="I61" s="303"/>
      <c r="J61" s="303"/>
      <c r="K61" s="193"/>
    </row>
    <row r="62" spans="2:11" ht="12.75" customHeight="1">
      <c r="B62" s="192"/>
      <c r="C62" s="197"/>
      <c r="D62" s="197"/>
      <c r="E62" s="200"/>
      <c r="F62" s="197"/>
      <c r="G62" s="197"/>
      <c r="H62" s="197"/>
      <c r="I62" s="197"/>
      <c r="J62" s="197"/>
      <c r="K62" s="193"/>
    </row>
    <row r="63" spans="2:11" ht="15" customHeight="1">
      <c r="B63" s="192"/>
      <c r="C63" s="197"/>
      <c r="D63" s="303" t="s">
        <v>382</v>
      </c>
      <c r="E63" s="303"/>
      <c r="F63" s="303"/>
      <c r="G63" s="303"/>
      <c r="H63" s="303"/>
      <c r="I63" s="303"/>
      <c r="J63" s="303"/>
      <c r="K63" s="193"/>
    </row>
    <row r="64" spans="2:11" ht="15" customHeight="1">
      <c r="B64" s="192"/>
      <c r="C64" s="197"/>
      <c r="D64" s="305" t="s">
        <v>383</v>
      </c>
      <c r="E64" s="305"/>
      <c r="F64" s="305"/>
      <c r="G64" s="305"/>
      <c r="H64" s="305"/>
      <c r="I64" s="305"/>
      <c r="J64" s="305"/>
      <c r="K64" s="193"/>
    </row>
    <row r="65" spans="2:11" ht="15" customHeight="1">
      <c r="B65" s="192"/>
      <c r="C65" s="197"/>
      <c r="D65" s="303" t="s">
        <v>384</v>
      </c>
      <c r="E65" s="303"/>
      <c r="F65" s="303"/>
      <c r="G65" s="303"/>
      <c r="H65" s="303"/>
      <c r="I65" s="303"/>
      <c r="J65" s="303"/>
      <c r="K65" s="193"/>
    </row>
    <row r="66" spans="2:11" ht="15" customHeight="1">
      <c r="B66" s="192"/>
      <c r="C66" s="197"/>
      <c r="D66" s="303" t="s">
        <v>385</v>
      </c>
      <c r="E66" s="303"/>
      <c r="F66" s="303"/>
      <c r="G66" s="303"/>
      <c r="H66" s="303"/>
      <c r="I66" s="303"/>
      <c r="J66" s="303"/>
      <c r="K66" s="193"/>
    </row>
    <row r="67" spans="2:11" ht="15" customHeight="1">
      <c r="B67" s="192"/>
      <c r="C67" s="197"/>
      <c r="D67" s="303" t="s">
        <v>386</v>
      </c>
      <c r="E67" s="303"/>
      <c r="F67" s="303"/>
      <c r="G67" s="303"/>
      <c r="H67" s="303"/>
      <c r="I67" s="303"/>
      <c r="J67" s="303"/>
      <c r="K67" s="193"/>
    </row>
    <row r="68" spans="2:11" ht="15" customHeight="1">
      <c r="B68" s="192"/>
      <c r="C68" s="197"/>
      <c r="D68" s="303" t="s">
        <v>387</v>
      </c>
      <c r="E68" s="303"/>
      <c r="F68" s="303"/>
      <c r="G68" s="303"/>
      <c r="H68" s="303"/>
      <c r="I68" s="303"/>
      <c r="J68" s="303"/>
      <c r="K68" s="193"/>
    </row>
    <row r="69" spans="2:11" ht="12.75" customHeight="1">
      <c r="B69" s="201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2:11" ht="18.75" customHeight="1">
      <c r="B70" s="204"/>
      <c r="C70" s="204"/>
      <c r="D70" s="204"/>
      <c r="E70" s="204"/>
      <c r="F70" s="204"/>
      <c r="G70" s="204"/>
      <c r="H70" s="204"/>
      <c r="I70" s="204"/>
      <c r="J70" s="204"/>
      <c r="K70" s="205"/>
    </row>
    <row r="71" spans="2:11" ht="18.75" customHeight="1"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2:11" ht="7.5" customHeight="1">
      <c r="B72" s="206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45" customHeight="1">
      <c r="B73" s="209"/>
      <c r="C73" s="304" t="s">
        <v>323</v>
      </c>
      <c r="D73" s="304"/>
      <c r="E73" s="304"/>
      <c r="F73" s="304"/>
      <c r="G73" s="304"/>
      <c r="H73" s="304"/>
      <c r="I73" s="304"/>
      <c r="J73" s="304"/>
      <c r="K73" s="210"/>
    </row>
    <row r="74" spans="2:11" ht="17.25" customHeight="1">
      <c r="B74" s="209"/>
      <c r="C74" s="211" t="s">
        <v>388</v>
      </c>
      <c r="D74" s="211"/>
      <c r="E74" s="211"/>
      <c r="F74" s="211" t="s">
        <v>389</v>
      </c>
      <c r="G74" s="212"/>
      <c r="H74" s="211" t="s">
        <v>96</v>
      </c>
      <c r="I74" s="211" t="s">
        <v>51</v>
      </c>
      <c r="J74" s="211" t="s">
        <v>390</v>
      </c>
      <c r="K74" s="210"/>
    </row>
    <row r="75" spans="2:11" ht="17.25" customHeight="1">
      <c r="B75" s="209"/>
      <c r="C75" s="213" t="s">
        <v>391</v>
      </c>
      <c r="D75" s="213"/>
      <c r="E75" s="213"/>
      <c r="F75" s="215" t="s">
        <v>392</v>
      </c>
      <c r="G75" s="216"/>
      <c r="H75" s="213"/>
      <c r="I75" s="213"/>
      <c r="J75" s="213" t="s">
        <v>393</v>
      </c>
      <c r="K75" s="210"/>
    </row>
    <row r="76" spans="2:11" ht="5.25" customHeight="1">
      <c r="B76" s="209"/>
      <c r="C76" s="217"/>
      <c r="D76" s="217"/>
      <c r="E76" s="217"/>
      <c r="F76" s="217"/>
      <c r="G76" s="218"/>
      <c r="H76" s="217"/>
      <c r="I76" s="217"/>
      <c r="J76" s="217"/>
      <c r="K76" s="210"/>
    </row>
    <row r="77" spans="2:11" ht="15" customHeight="1">
      <c r="B77" s="209"/>
      <c r="C77" s="199" t="s">
        <v>394</v>
      </c>
      <c r="D77" s="199"/>
      <c r="E77" s="199"/>
      <c r="F77" s="219" t="s">
        <v>395</v>
      </c>
      <c r="G77" s="218"/>
      <c r="H77" s="199" t="s">
        <v>396</v>
      </c>
      <c r="I77" s="199" t="s">
        <v>397</v>
      </c>
      <c r="J77" s="199" t="s">
        <v>398</v>
      </c>
      <c r="K77" s="210"/>
    </row>
    <row r="78" spans="2:11" ht="15" customHeight="1">
      <c r="B78" s="220"/>
      <c r="C78" s="199" t="s">
        <v>399</v>
      </c>
      <c r="D78" s="199"/>
      <c r="E78" s="199"/>
      <c r="F78" s="219" t="s">
        <v>400</v>
      </c>
      <c r="G78" s="218"/>
      <c r="H78" s="199" t="s">
        <v>401</v>
      </c>
      <c r="I78" s="199" t="s">
        <v>397</v>
      </c>
      <c r="J78" s="199">
        <v>50</v>
      </c>
      <c r="K78" s="210"/>
    </row>
    <row r="79" spans="2:11" ht="15" customHeight="1">
      <c r="B79" s="220"/>
      <c r="C79" s="199" t="s">
        <v>402</v>
      </c>
      <c r="D79" s="199"/>
      <c r="E79" s="199"/>
      <c r="F79" s="219" t="s">
        <v>395</v>
      </c>
      <c r="G79" s="218"/>
      <c r="H79" s="199" t="s">
        <v>403</v>
      </c>
      <c r="I79" s="199" t="s">
        <v>404</v>
      </c>
      <c r="J79" s="199"/>
      <c r="K79" s="210"/>
    </row>
    <row r="80" spans="2:11" ht="15" customHeight="1">
      <c r="B80" s="220"/>
      <c r="C80" s="199" t="s">
        <v>405</v>
      </c>
      <c r="D80" s="199"/>
      <c r="E80" s="199"/>
      <c r="F80" s="219" t="s">
        <v>400</v>
      </c>
      <c r="G80" s="218"/>
      <c r="H80" s="199" t="s">
        <v>406</v>
      </c>
      <c r="I80" s="199" t="s">
        <v>397</v>
      </c>
      <c r="J80" s="199">
        <v>50</v>
      </c>
      <c r="K80" s="210"/>
    </row>
    <row r="81" spans="2:11" ht="15" customHeight="1">
      <c r="B81" s="220"/>
      <c r="C81" s="199" t="s">
        <v>407</v>
      </c>
      <c r="D81" s="199"/>
      <c r="E81" s="199"/>
      <c r="F81" s="219" t="s">
        <v>400</v>
      </c>
      <c r="G81" s="218"/>
      <c r="H81" s="199" t="s">
        <v>408</v>
      </c>
      <c r="I81" s="199" t="s">
        <v>397</v>
      </c>
      <c r="J81" s="199">
        <v>20</v>
      </c>
      <c r="K81" s="210"/>
    </row>
    <row r="82" spans="2:11" ht="15" customHeight="1">
      <c r="B82" s="220"/>
      <c r="C82" s="199" t="s">
        <v>409</v>
      </c>
      <c r="D82" s="199"/>
      <c r="E82" s="199"/>
      <c r="F82" s="219" t="s">
        <v>400</v>
      </c>
      <c r="G82" s="218"/>
      <c r="H82" s="199" t="s">
        <v>410</v>
      </c>
      <c r="I82" s="199" t="s">
        <v>397</v>
      </c>
      <c r="J82" s="199">
        <v>20</v>
      </c>
      <c r="K82" s="210"/>
    </row>
    <row r="83" spans="2:11" ht="15" customHeight="1">
      <c r="B83" s="220"/>
      <c r="C83" s="199" t="s">
        <v>411</v>
      </c>
      <c r="D83" s="199"/>
      <c r="E83" s="199"/>
      <c r="F83" s="219" t="s">
        <v>400</v>
      </c>
      <c r="G83" s="218"/>
      <c r="H83" s="199" t="s">
        <v>412</v>
      </c>
      <c r="I83" s="199" t="s">
        <v>397</v>
      </c>
      <c r="J83" s="199">
        <v>50</v>
      </c>
      <c r="K83" s="210"/>
    </row>
    <row r="84" spans="2:11" ht="15" customHeight="1">
      <c r="B84" s="220"/>
      <c r="C84" s="199" t="s">
        <v>413</v>
      </c>
      <c r="D84" s="199"/>
      <c r="E84" s="199"/>
      <c r="F84" s="219" t="s">
        <v>400</v>
      </c>
      <c r="G84" s="218"/>
      <c r="H84" s="199" t="s">
        <v>413</v>
      </c>
      <c r="I84" s="199" t="s">
        <v>397</v>
      </c>
      <c r="J84" s="199">
        <v>50</v>
      </c>
      <c r="K84" s="210"/>
    </row>
    <row r="85" spans="2:11" ht="15" customHeight="1">
      <c r="B85" s="220"/>
      <c r="C85" s="199" t="s">
        <v>102</v>
      </c>
      <c r="D85" s="199"/>
      <c r="E85" s="199"/>
      <c r="F85" s="219" t="s">
        <v>400</v>
      </c>
      <c r="G85" s="218"/>
      <c r="H85" s="199" t="s">
        <v>414</v>
      </c>
      <c r="I85" s="199" t="s">
        <v>397</v>
      </c>
      <c r="J85" s="199">
        <v>255</v>
      </c>
      <c r="K85" s="210"/>
    </row>
    <row r="86" spans="2:11" ht="15" customHeight="1">
      <c r="B86" s="220"/>
      <c r="C86" s="199" t="s">
        <v>415</v>
      </c>
      <c r="D86" s="199"/>
      <c r="E86" s="199"/>
      <c r="F86" s="219" t="s">
        <v>395</v>
      </c>
      <c r="G86" s="218"/>
      <c r="H86" s="199" t="s">
        <v>416</v>
      </c>
      <c r="I86" s="199" t="s">
        <v>417</v>
      </c>
      <c r="J86" s="199"/>
      <c r="K86" s="210"/>
    </row>
    <row r="87" spans="2:11" ht="15" customHeight="1">
      <c r="B87" s="220"/>
      <c r="C87" s="199" t="s">
        <v>418</v>
      </c>
      <c r="D87" s="199"/>
      <c r="E87" s="199"/>
      <c r="F87" s="219" t="s">
        <v>395</v>
      </c>
      <c r="G87" s="218"/>
      <c r="H87" s="199" t="s">
        <v>419</v>
      </c>
      <c r="I87" s="199" t="s">
        <v>420</v>
      </c>
      <c r="J87" s="199"/>
      <c r="K87" s="210"/>
    </row>
    <row r="88" spans="2:11" ht="15" customHeight="1">
      <c r="B88" s="220"/>
      <c r="C88" s="199" t="s">
        <v>421</v>
      </c>
      <c r="D88" s="199"/>
      <c r="E88" s="199"/>
      <c r="F88" s="219" t="s">
        <v>395</v>
      </c>
      <c r="G88" s="218"/>
      <c r="H88" s="199" t="s">
        <v>421</v>
      </c>
      <c r="I88" s="199" t="s">
        <v>420</v>
      </c>
      <c r="J88" s="199"/>
      <c r="K88" s="210"/>
    </row>
    <row r="89" spans="2:11" ht="15" customHeight="1">
      <c r="B89" s="220"/>
      <c r="C89" s="199" t="s">
        <v>34</v>
      </c>
      <c r="D89" s="199"/>
      <c r="E89" s="199"/>
      <c r="F89" s="219" t="s">
        <v>395</v>
      </c>
      <c r="G89" s="218"/>
      <c r="H89" s="199" t="s">
        <v>422</v>
      </c>
      <c r="I89" s="199" t="s">
        <v>420</v>
      </c>
      <c r="J89" s="199"/>
      <c r="K89" s="210"/>
    </row>
    <row r="90" spans="2:11" ht="15" customHeight="1">
      <c r="B90" s="220"/>
      <c r="C90" s="199" t="s">
        <v>42</v>
      </c>
      <c r="D90" s="199"/>
      <c r="E90" s="199"/>
      <c r="F90" s="219" t="s">
        <v>395</v>
      </c>
      <c r="G90" s="218"/>
      <c r="H90" s="199" t="s">
        <v>423</v>
      </c>
      <c r="I90" s="199" t="s">
        <v>420</v>
      </c>
      <c r="J90" s="199"/>
      <c r="K90" s="210"/>
    </row>
    <row r="91" spans="2:11" ht="15" customHeight="1">
      <c r="B91" s="221"/>
      <c r="C91" s="222"/>
      <c r="D91" s="222"/>
      <c r="E91" s="222"/>
      <c r="F91" s="222"/>
      <c r="G91" s="222"/>
      <c r="H91" s="222"/>
      <c r="I91" s="222"/>
      <c r="J91" s="222"/>
      <c r="K91" s="223"/>
    </row>
    <row r="92" spans="2:11" ht="18.75" customHeight="1">
      <c r="B92" s="224"/>
      <c r="C92" s="225"/>
      <c r="D92" s="225"/>
      <c r="E92" s="225"/>
      <c r="F92" s="225"/>
      <c r="G92" s="225"/>
      <c r="H92" s="225"/>
      <c r="I92" s="225"/>
      <c r="J92" s="225"/>
      <c r="K92" s="224"/>
    </row>
    <row r="93" spans="2:11" ht="18.75" customHeight="1">
      <c r="B93" s="205"/>
      <c r="C93" s="205"/>
      <c r="D93" s="205"/>
      <c r="E93" s="205"/>
      <c r="F93" s="205"/>
      <c r="G93" s="205"/>
      <c r="H93" s="205"/>
      <c r="I93" s="205"/>
      <c r="J93" s="205"/>
      <c r="K93" s="205"/>
    </row>
    <row r="94" spans="2:11" ht="7.5" customHeight="1">
      <c r="B94" s="206"/>
      <c r="C94" s="207"/>
      <c r="D94" s="207"/>
      <c r="E94" s="207"/>
      <c r="F94" s="207"/>
      <c r="G94" s="207"/>
      <c r="H94" s="207"/>
      <c r="I94" s="207"/>
      <c r="J94" s="207"/>
      <c r="K94" s="208"/>
    </row>
    <row r="95" spans="2:11" ht="45" customHeight="1">
      <c r="B95" s="209"/>
      <c r="C95" s="304" t="s">
        <v>424</v>
      </c>
      <c r="D95" s="304"/>
      <c r="E95" s="304"/>
      <c r="F95" s="304"/>
      <c r="G95" s="304"/>
      <c r="H95" s="304"/>
      <c r="I95" s="304"/>
      <c r="J95" s="304"/>
      <c r="K95" s="210"/>
    </row>
    <row r="96" spans="2:11" ht="17.25" customHeight="1">
      <c r="B96" s="209"/>
      <c r="C96" s="211" t="s">
        <v>388</v>
      </c>
      <c r="D96" s="211"/>
      <c r="E96" s="211"/>
      <c r="F96" s="211" t="s">
        <v>389</v>
      </c>
      <c r="G96" s="212"/>
      <c r="H96" s="211" t="s">
        <v>96</v>
      </c>
      <c r="I96" s="211" t="s">
        <v>51</v>
      </c>
      <c r="J96" s="211" t="s">
        <v>390</v>
      </c>
      <c r="K96" s="210"/>
    </row>
    <row r="97" spans="2:11" ht="17.25" customHeight="1">
      <c r="B97" s="209"/>
      <c r="C97" s="213" t="s">
        <v>391</v>
      </c>
      <c r="D97" s="213"/>
      <c r="E97" s="213"/>
      <c r="F97" s="215" t="s">
        <v>392</v>
      </c>
      <c r="G97" s="216"/>
      <c r="H97" s="213"/>
      <c r="I97" s="213"/>
      <c r="J97" s="213" t="s">
        <v>393</v>
      </c>
      <c r="K97" s="210"/>
    </row>
    <row r="98" spans="2:11" ht="5.25" customHeight="1">
      <c r="B98" s="209"/>
      <c r="C98" s="211"/>
      <c r="D98" s="211"/>
      <c r="E98" s="211"/>
      <c r="F98" s="211"/>
      <c r="G98" s="226"/>
      <c r="H98" s="211"/>
      <c r="I98" s="211"/>
      <c r="J98" s="211"/>
      <c r="K98" s="210"/>
    </row>
    <row r="99" spans="2:11" ht="15" customHeight="1">
      <c r="B99" s="209"/>
      <c r="C99" s="199" t="s">
        <v>394</v>
      </c>
      <c r="D99" s="199"/>
      <c r="E99" s="199"/>
      <c r="F99" s="219" t="s">
        <v>395</v>
      </c>
      <c r="G99" s="199"/>
      <c r="H99" s="199" t="s">
        <v>425</v>
      </c>
      <c r="I99" s="199" t="s">
        <v>397</v>
      </c>
      <c r="J99" s="199" t="s">
        <v>398</v>
      </c>
      <c r="K99" s="210"/>
    </row>
    <row r="100" spans="2:11" ht="15" customHeight="1">
      <c r="B100" s="220"/>
      <c r="C100" s="199" t="s">
        <v>399</v>
      </c>
      <c r="D100" s="199"/>
      <c r="E100" s="199"/>
      <c r="F100" s="219" t="s">
        <v>400</v>
      </c>
      <c r="G100" s="199"/>
      <c r="H100" s="199" t="s">
        <v>425</v>
      </c>
      <c r="I100" s="199" t="s">
        <v>397</v>
      </c>
      <c r="J100" s="199">
        <v>50</v>
      </c>
      <c r="K100" s="210"/>
    </row>
    <row r="101" spans="2:11" ht="15" customHeight="1">
      <c r="B101" s="220"/>
      <c r="C101" s="199" t="s">
        <v>402</v>
      </c>
      <c r="D101" s="199"/>
      <c r="E101" s="199"/>
      <c r="F101" s="219" t="s">
        <v>395</v>
      </c>
      <c r="G101" s="199"/>
      <c r="H101" s="199" t="s">
        <v>425</v>
      </c>
      <c r="I101" s="199" t="s">
        <v>404</v>
      </c>
      <c r="J101" s="199"/>
      <c r="K101" s="210"/>
    </row>
    <row r="102" spans="2:11" ht="15" customHeight="1">
      <c r="B102" s="220"/>
      <c r="C102" s="199" t="s">
        <v>405</v>
      </c>
      <c r="D102" s="199"/>
      <c r="E102" s="199"/>
      <c r="F102" s="219" t="s">
        <v>400</v>
      </c>
      <c r="G102" s="199"/>
      <c r="H102" s="199" t="s">
        <v>425</v>
      </c>
      <c r="I102" s="199" t="s">
        <v>397</v>
      </c>
      <c r="J102" s="199">
        <v>50</v>
      </c>
      <c r="K102" s="210"/>
    </row>
    <row r="103" spans="2:11" ht="15" customHeight="1">
      <c r="B103" s="220"/>
      <c r="C103" s="199" t="s">
        <v>413</v>
      </c>
      <c r="D103" s="199"/>
      <c r="E103" s="199"/>
      <c r="F103" s="219" t="s">
        <v>400</v>
      </c>
      <c r="G103" s="199"/>
      <c r="H103" s="199" t="s">
        <v>425</v>
      </c>
      <c r="I103" s="199" t="s">
        <v>397</v>
      </c>
      <c r="J103" s="199">
        <v>50</v>
      </c>
      <c r="K103" s="210"/>
    </row>
    <row r="104" spans="2:11" ht="15" customHeight="1">
      <c r="B104" s="220"/>
      <c r="C104" s="199" t="s">
        <v>411</v>
      </c>
      <c r="D104" s="199"/>
      <c r="E104" s="199"/>
      <c r="F104" s="219" t="s">
        <v>400</v>
      </c>
      <c r="G104" s="199"/>
      <c r="H104" s="199" t="s">
        <v>425</v>
      </c>
      <c r="I104" s="199" t="s">
        <v>397</v>
      </c>
      <c r="J104" s="199">
        <v>50</v>
      </c>
      <c r="K104" s="210"/>
    </row>
    <row r="105" spans="2:11" ht="15" customHeight="1">
      <c r="B105" s="220"/>
      <c r="C105" s="199" t="s">
        <v>47</v>
      </c>
      <c r="D105" s="199"/>
      <c r="E105" s="199"/>
      <c r="F105" s="219" t="s">
        <v>395</v>
      </c>
      <c r="G105" s="199"/>
      <c r="H105" s="199" t="s">
        <v>426</v>
      </c>
      <c r="I105" s="199" t="s">
        <v>397</v>
      </c>
      <c r="J105" s="199">
        <v>20</v>
      </c>
      <c r="K105" s="210"/>
    </row>
    <row r="106" spans="2:11" ht="15" customHeight="1">
      <c r="B106" s="220"/>
      <c r="C106" s="199" t="s">
        <v>427</v>
      </c>
      <c r="D106" s="199"/>
      <c r="E106" s="199"/>
      <c r="F106" s="219" t="s">
        <v>395</v>
      </c>
      <c r="G106" s="199"/>
      <c r="H106" s="199" t="s">
        <v>428</v>
      </c>
      <c r="I106" s="199" t="s">
        <v>397</v>
      </c>
      <c r="J106" s="199">
        <v>120</v>
      </c>
      <c r="K106" s="210"/>
    </row>
    <row r="107" spans="2:11" ht="15" customHeight="1">
      <c r="B107" s="220"/>
      <c r="C107" s="199" t="s">
        <v>34</v>
      </c>
      <c r="D107" s="199"/>
      <c r="E107" s="199"/>
      <c r="F107" s="219" t="s">
        <v>395</v>
      </c>
      <c r="G107" s="199"/>
      <c r="H107" s="199" t="s">
        <v>429</v>
      </c>
      <c r="I107" s="199" t="s">
        <v>420</v>
      </c>
      <c r="J107" s="199"/>
      <c r="K107" s="210"/>
    </row>
    <row r="108" spans="2:11" ht="15" customHeight="1">
      <c r="B108" s="220"/>
      <c r="C108" s="199" t="s">
        <v>42</v>
      </c>
      <c r="D108" s="199"/>
      <c r="E108" s="199"/>
      <c r="F108" s="219" t="s">
        <v>395</v>
      </c>
      <c r="G108" s="199"/>
      <c r="H108" s="199" t="s">
        <v>430</v>
      </c>
      <c r="I108" s="199" t="s">
        <v>420</v>
      </c>
      <c r="J108" s="199"/>
      <c r="K108" s="210"/>
    </row>
    <row r="109" spans="2:11" ht="15" customHeight="1">
      <c r="B109" s="220"/>
      <c r="C109" s="199" t="s">
        <v>51</v>
      </c>
      <c r="D109" s="199"/>
      <c r="E109" s="199"/>
      <c r="F109" s="219" t="s">
        <v>395</v>
      </c>
      <c r="G109" s="199"/>
      <c r="H109" s="199" t="s">
        <v>431</v>
      </c>
      <c r="I109" s="199" t="s">
        <v>432</v>
      </c>
      <c r="J109" s="199"/>
      <c r="K109" s="210"/>
    </row>
    <row r="110" spans="2:11" ht="15" customHeight="1">
      <c r="B110" s="221"/>
      <c r="C110" s="227"/>
      <c r="D110" s="227"/>
      <c r="E110" s="227"/>
      <c r="F110" s="227"/>
      <c r="G110" s="227"/>
      <c r="H110" s="227"/>
      <c r="I110" s="227"/>
      <c r="J110" s="227"/>
      <c r="K110" s="223"/>
    </row>
    <row r="111" spans="2:11" ht="18.75" customHeight="1">
      <c r="B111" s="228"/>
      <c r="C111" s="195"/>
      <c r="D111" s="195"/>
      <c r="E111" s="195"/>
      <c r="F111" s="229"/>
      <c r="G111" s="195"/>
      <c r="H111" s="195"/>
      <c r="I111" s="195"/>
      <c r="J111" s="195"/>
      <c r="K111" s="228"/>
    </row>
    <row r="112" spans="2:11" ht="18.75" customHeight="1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</row>
    <row r="113" spans="2:11" ht="7.5" customHeight="1">
      <c r="B113" s="230"/>
      <c r="C113" s="231"/>
      <c r="D113" s="231"/>
      <c r="E113" s="231"/>
      <c r="F113" s="231"/>
      <c r="G113" s="231"/>
      <c r="H113" s="231"/>
      <c r="I113" s="231"/>
      <c r="J113" s="231"/>
      <c r="K113" s="232"/>
    </row>
    <row r="114" spans="2:11" ht="45" customHeight="1">
      <c r="B114" s="233"/>
      <c r="C114" s="301" t="s">
        <v>433</v>
      </c>
      <c r="D114" s="301"/>
      <c r="E114" s="301"/>
      <c r="F114" s="301"/>
      <c r="G114" s="301"/>
      <c r="H114" s="301"/>
      <c r="I114" s="301"/>
      <c r="J114" s="301"/>
      <c r="K114" s="234"/>
    </row>
    <row r="115" spans="2:11" ht="17.25" customHeight="1">
      <c r="B115" s="235"/>
      <c r="C115" s="211" t="s">
        <v>388</v>
      </c>
      <c r="D115" s="211"/>
      <c r="E115" s="211"/>
      <c r="F115" s="211" t="s">
        <v>389</v>
      </c>
      <c r="G115" s="212"/>
      <c r="H115" s="211" t="s">
        <v>96</v>
      </c>
      <c r="I115" s="211" t="s">
        <v>51</v>
      </c>
      <c r="J115" s="211" t="s">
        <v>390</v>
      </c>
      <c r="K115" s="236"/>
    </row>
    <row r="116" spans="2:11" ht="17.25" customHeight="1">
      <c r="B116" s="235"/>
      <c r="C116" s="213" t="s">
        <v>391</v>
      </c>
      <c r="D116" s="213"/>
      <c r="E116" s="213"/>
      <c r="F116" s="215" t="s">
        <v>392</v>
      </c>
      <c r="G116" s="216"/>
      <c r="H116" s="213"/>
      <c r="I116" s="213"/>
      <c r="J116" s="213" t="s">
        <v>393</v>
      </c>
      <c r="K116" s="236"/>
    </row>
    <row r="117" spans="2:11" ht="5.25" customHeight="1">
      <c r="B117" s="237"/>
      <c r="C117" s="217"/>
      <c r="D117" s="217"/>
      <c r="E117" s="217"/>
      <c r="F117" s="217"/>
      <c r="G117" s="199"/>
      <c r="H117" s="217"/>
      <c r="I117" s="217"/>
      <c r="J117" s="217"/>
      <c r="K117" s="238"/>
    </row>
    <row r="118" spans="2:11" ht="15" customHeight="1">
      <c r="B118" s="237"/>
      <c r="C118" s="199" t="s">
        <v>394</v>
      </c>
      <c r="D118" s="217"/>
      <c r="E118" s="217"/>
      <c r="F118" s="219" t="s">
        <v>395</v>
      </c>
      <c r="G118" s="199"/>
      <c r="H118" s="199" t="s">
        <v>425</v>
      </c>
      <c r="I118" s="199" t="s">
        <v>397</v>
      </c>
      <c r="J118" s="199" t="s">
        <v>398</v>
      </c>
      <c r="K118" s="239"/>
    </row>
    <row r="119" spans="2:11" ht="15" customHeight="1">
      <c r="B119" s="237"/>
      <c r="C119" s="199" t="s">
        <v>434</v>
      </c>
      <c r="D119" s="199"/>
      <c r="E119" s="199"/>
      <c r="F119" s="219" t="s">
        <v>395</v>
      </c>
      <c r="G119" s="199"/>
      <c r="H119" s="199" t="s">
        <v>435</v>
      </c>
      <c r="I119" s="199" t="s">
        <v>397</v>
      </c>
      <c r="J119" s="199" t="s">
        <v>398</v>
      </c>
      <c r="K119" s="239"/>
    </row>
    <row r="120" spans="2:11" ht="15" customHeight="1">
      <c r="B120" s="237"/>
      <c r="C120" s="199" t="s">
        <v>343</v>
      </c>
      <c r="D120" s="199"/>
      <c r="E120" s="199"/>
      <c r="F120" s="219" t="s">
        <v>395</v>
      </c>
      <c r="G120" s="199"/>
      <c r="H120" s="199" t="s">
        <v>436</v>
      </c>
      <c r="I120" s="199" t="s">
        <v>397</v>
      </c>
      <c r="J120" s="199" t="s">
        <v>398</v>
      </c>
      <c r="K120" s="239"/>
    </row>
    <row r="121" spans="2:11" ht="15" customHeight="1">
      <c r="B121" s="237"/>
      <c r="C121" s="199" t="s">
        <v>437</v>
      </c>
      <c r="D121" s="199"/>
      <c r="E121" s="199"/>
      <c r="F121" s="219" t="s">
        <v>400</v>
      </c>
      <c r="G121" s="199"/>
      <c r="H121" s="199" t="s">
        <v>438</v>
      </c>
      <c r="I121" s="199" t="s">
        <v>397</v>
      </c>
      <c r="J121" s="199">
        <v>15</v>
      </c>
      <c r="K121" s="239"/>
    </row>
    <row r="122" spans="2:11" ht="15" customHeight="1">
      <c r="B122" s="237"/>
      <c r="C122" s="199" t="s">
        <v>399</v>
      </c>
      <c r="D122" s="199"/>
      <c r="E122" s="199"/>
      <c r="F122" s="219" t="s">
        <v>400</v>
      </c>
      <c r="G122" s="199"/>
      <c r="H122" s="199" t="s">
        <v>425</v>
      </c>
      <c r="I122" s="199" t="s">
        <v>397</v>
      </c>
      <c r="J122" s="199">
        <v>50</v>
      </c>
      <c r="K122" s="239"/>
    </row>
    <row r="123" spans="2:11" ht="15" customHeight="1">
      <c r="B123" s="237"/>
      <c r="C123" s="199" t="s">
        <v>405</v>
      </c>
      <c r="D123" s="199"/>
      <c r="E123" s="199"/>
      <c r="F123" s="219" t="s">
        <v>400</v>
      </c>
      <c r="G123" s="199"/>
      <c r="H123" s="199" t="s">
        <v>425</v>
      </c>
      <c r="I123" s="199" t="s">
        <v>397</v>
      </c>
      <c r="J123" s="199">
        <v>50</v>
      </c>
      <c r="K123" s="239"/>
    </row>
    <row r="124" spans="2:11" ht="15" customHeight="1">
      <c r="B124" s="237"/>
      <c r="C124" s="199" t="s">
        <v>411</v>
      </c>
      <c r="D124" s="199"/>
      <c r="E124" s="199"/>
      <c r="F124" s="219" t="s">
        <v>400</v>
      </c>
      <c r="G124" s="199"/>
      <c r="H124" s="199" t="s">
        <v>425</v>
      </c>
      <c r="I124" s="199" t="s">
        <v>397</v>
      </c>
      <c r="J124" s="199">
        <v>50</v>
      </c>
      <c r="K124" s="239"/>
    </row>
    <row r="125" spans="2:11" ht="15" customHeight="1">
      <c r="B125" s="237"/>
      <c r="C125" s="199" t="s">
        <v>413</v>
      </c>
      <c r="D125" s="199"/>
      <c r="E125" s="199"/>
      <c r="F125" s="219" t="s">
        <v>400</v>
      </c>
      <c r="G125" s="199"/>
      <c r="H125" s="199" t="s">
        <v>425</v>
      </c>
      <c r="I125" s="199" t="s">
        <v>397</v>
      </c>
      <c r="J125" s="199">
        <v>50</v>
      </c>
      <c r="K125" s="239"/>
    </row>
    <row r="126" spans="2:11" ht="15" customHeight="1">
      <c r="B126" s="237"/>
      <c r="C126" s="199" t="s">
        <v>102</v>
      </c>
      <c r="D126" s="199"/>
      <c r="E126" s="199"/>
      <c r="F126" s="219" t="s">
        <v>400</v>
      </c>
      <c r="G126" s="199"/>
      <c r="H126" s="199" t="s">
        <v>439</v>
      </c>
      <c r="I126" s="199" t="s">
        <v>397</v>
      </c>
      <c r="J126" s="199">
        <v>255</v>
      </c>
      <c r="K126" s="239"/>
    </row>
    <row r="127" spans="2:11" ht="15" customHeight="1">
      <c r="B127" s="237"/>
      <c r="C127" s="199" t="s">
        <v>415</v>
      </c>
      <c r="D127" s="199"/>
      <c r="E127" s="199"/>
      <c r="F127" s="219" t="s">
        <v>395</v>
      </c>
      <c r="G127" s="199"/>
      <c r="H127" s="199" t="s">
        <v>440</v>
      </c>
      <c r="I127" s="199" t="s">
        <v>417</v>
      </c>
      <c r="J127" s="199"/>
      <c r="K127" s="239"/>
    </row>
    <row r="128" spans="2:11" ht="15" customHeight="1">
      <c r="B128" s="237"/>
      <c r="C128" s="199" t="s">
        <v>418</v>
      </c>
      <c r="D128" s="199"/>
      <c r="E128" s="199"/>
      <c r="F128" s="219" t="s">
        <v>395</v>
      </c>
      <c r="G128" s="199"/>
      <c r="H128" s="199" t="s">
        <v>441</v>
      </c>
      <c r="I128" s="199" t="s">
        <v>420</v>
      </c>
      <c r="J128" s="199"/>
      <c r="K128" s="239"/>
    </row>
    <row r="129" spans="2:11" ht="15" customHeight="1">
      <c r="B129" s="237"/>
      <c r="C129" s="199" t="s">
        <v>421</v>
      </c>
      <c r="D129" s="199"/>
      <c r="E129" s="199"/>
      <c r="F129" s="219" t="s">
        <v>395</v>
      </c>
      <c r="G129" s="199"/>
      <c r="H129" s="199" t="s">
        <v>421</v>
      </c>
      <c r="I129" s="199" t="s">
        <v>420</v>
      </c>
      <c r="J129" s="199"/>
      <c r="K129" s="239"/>
    </row>
    <row r="130" spans="2:11" ht="15" customHeight="1">
      <c r="B130" s="237"/>
      <c r="C130" s="199" t="s">
        <v>34</v>
      </c>
      <c r="D130" s="199"/>
      <c r="E130" s="199"/>
      <c r="F130" s="219" t="s">
        <v>395</v>
      </c>
      <c r="G130" s="199"/>
      <c r="H130" s="199" t="s">
        <v>442</v>
      </c>
      <c r="I130" s="199" t="s">
        <v>420</v>
      </c>
      <c r="J130" s="199"/>
      <c r="K130" s="239"/>
    </row>
    <row r="131" spans="2:11" ht="15" customHeight="1">
      <c r="B131" s="237"/>
      <c r="C131" s="199" t="s">
        <v>443</v>
      </c>
      <c r="D131" s="199"/>
      <c r="E131" s="199"/>
      <c r="F131" s="219" t="s">
        <v>395</v>
      </c>
      <c r="G131" s="199"/>
      <c r="H131" s="199" t="s">
        <v>444</v>
      </c>
      <c r="I131" s="199" t="s">
        <v>420</v>
      </c>
      <c r="J131" s="199"/>
      <c r="K131" s="239"/>
    </row>
    <row r="132" spans="2:11" ht="15" customHeight="1">
      <c r="B132" s="240"/>
      <c r="C132" s="241"/>
      <c r="D132" s="241"/>
      <c r="E132" s="241"/>
      <c r="F132" s="241"/>
      <c r="G132" s="241"/>
      <c r="H132" s="241"/>
      <c r="I132" s="241"/>
      <c r="J132" s="241"/>
      <c r="K132" s="242"/>
    </row>
    <row r="133" spans="2:11" ht="18.75" customHeight="1">
      <c r="B133" s="195"/>
      <c r="C133" s="195"/>
      <c r="D133" s="195"/>
      <c r="E133" s="195"/>
      <c r="F133" s="229"/>
      <c r="G133" s="195"/>
      <c r="H133" s="195"/>
      <c r="I133" s="195"/>
      <c r="J133" s="195"/>
      <c r="K133" s="195"/>
    </row>
    <row r="134" spans="2:11" ht="18.75" customHeight="1"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</row>
    <row r="135" spans="2:11" ht="7.5" customHeight="1">
      <c r="B135" s="206"/>
      <c r="C135" s="207"/>
      <c r="D135" s="207"/>
      <c r="E135" s="207"/>
      <c r="F135" s="207"/>
      <c r="G135" s="207"/>
      <c r="H135" s="207"/>
      <c r="I135" s="207"/>
      <c r="J135" s="207"/>
      <c r="K135" s="208"/>
    </row>
    <row r="136" spans="2:11" ht="45" customHeight="1">
      <c r="B136" s="209"/>
      <c r="C136" s="304" t="s">
        <v>445</v>
      </c>
      <c r="D136" s="304"/>
      <c r="E136" s="304"/>
      <c r="F136" s="304"/>
      <c r="G136" s="304"/>
      <c r="H136" s="304"/>
      <c r="I136" s="304"/>
      <c r="J136" s="304"/>
      <c r="K136" s="210"/>
    </row>
    <row r="137" spans="2:11" ht="17.25" customHeight="1">
      <c r="B137" s="209"/>
      <c r="C137" s="211" t="s">
        <v>388</v>
      </c>
      <c r="D137" s="211"/>
      <c r="E137" s="211"/>
      <c r="F137" s="211" t="s">
        <v>389</v>
      </c>
      <c r="G137" s="212"/>
      <c r="H137" s="211" t="s">
        <v>96</v>
      </c>
      <c r="I137" s="211" t="s">
        <v>51</v>
      </c>
      <c r="J137" s="211" t="s">
        <v>390</v>
      </c>
      <c r="K137" s="210"/>
    </row>
    <row r="138" spans="2:11" ht="17.25" customHeight="1">
      <c r="B138" s="209"/>
      <c r="C138" s="213" t="s">
        <v>391</v>
      </c>
      <c r="D138" s="213"/>
      <c r="E138" s="213"/>
      <c r="F138" s="215" t="s">
        <v>392</v>
      </c>
      <c r="G138" s="216"/>
      <c r="H138" s="213"/>
      <c r="I138" s="213"/>
      <c r="J138" s="213" t="s">
        <v>393</v>
      </c>
      <c r="K138" s="210"/>
    </row>
    <row r="139" spans="2:11" ht="5.25" customHeight="1">
      <c r="B139" s="220"/>
      <c r="C139" s="217"/>
      <c r="D139" s="217"/>
      <c r="E139" s="217"/>
      <c r="F139" s="217"/>
      <c r="G139" s="218"/>
      <c r="H139" s="217"/>
      <c r="I139" s="217"/>
      <c r="J139" s="217"/>
      <c r="K139" s="239"/>
    </row>
    <row r="140" spans="2:11" ht="15" customHeight="1">
      <c r="B140" s="220"/>
      <c r="C140" s="243" t="s">
        <v>394</v>
      </c>
      <c r="D140" s="199"/>
      <c r="E140" s="199"/>
      <c r="F140" s="244" t="s">
        <v>395</v>
      </c>
      <c r="G140" s="199"/>
      <c r="H140" s="243" t="s">
        <v>425</v>
      </c>
      <c r="I140" s="243" t="s">
        <v>397</v>
      </c>
      <c r="J140" s="243" t="s">
        <v>398</v>
      </c>
      <c r="K140" s="239"/>
    </row>
    <row r="141" spans="2:11" ht="15" customHeight="1">
      <c r="B141" s="220"/>
      <c r="C141" s="243" t="s">
        <v>434</v>
      </c>
      <c r="D141" s="199"/>
      <c r="E141" s="199"/>
      <c r="F141" s="244" t="s">
        <v>395</v>
      </c>
      <c r="G141" s="199"/>
      <c r="H141" s="243" t="s">
        <v>446</v>
      </c>
      <c r="I141" s="243" t="s">
        <v>397</v>
      </c>
      <c r="J141" s="243" t="s">
        <v>398</v>
      </c>
      <c r="K141" s="239"/>
    </row>
    <row r="142" spans="2:11" ht="15" customHeight="1">
      <c r="B142" s="220"/>
      <c r="C142" s="243" t="s">
        <v>343</v>
      </c>
      <c r="D142" s="199"/>
      <c r="E142" s="199"/>
      <c r="F142" s="244" t="s">
        <v>395</v>
      </c>
      <c r="G142" s="199"/>
      <c r="H142" s="243" t="s">
        <v>447</v>
      </c>
      <c r="I142" s="243" t="s">
        <v>397</v>
      </c>
      <c r="J142" s="243" t="s">
        <v>398</v>
      </c>
      <c r="K142" s="239"/>
    </row>
    <row r="143" spans="2:11" ht="15" customHeight="1">
      <c r="B143" s="220"/>
      <c r="C143" s="243" t="s">
        <v>399</v>
      </c>
      <c r="D143" s="199"/>
      <c r="E143" s="199"/>
      <c r="F143" s="244" t="s">
        <v>400</v>
      </c>
      <c r="G143" s="199"/>
      <c r="H143" s="243" t="s">
        <v>425</v>
      </c>
      <c r="I143" s="243" t="s">
        <v>397</v>
      </c>
      <c r="J143" s="243">
        <v>50</v>
      </c>
      <c r="K143" s="239"/>
    </row>
    <row r="144" spans="2:11" ht="15" customHeight="1">
      <c r="B144" s="220"/>
      <c r="C144" s="243" t="s">
        <v>402</v>
      </c>
      <c r="D144" s="199"/>
      <c r="E144" s="199"/>
      <c r="F144" s="244" t="s">
        <v>395</v>
      </c>
      <c r="G144" s="199"/>
      <c r="H144" s="243" t="s">
        <v>425</v>
      </c>
      <c r="I144" s="243" t="s">
        <v>404</v>
      </c>
      <c r="J144" s="243"/>
      <c r="K144" s="239"/>
    </row>
    <row r="145" spans="2:11" ht="15" customHeight="1">
      <c r="B145" s="220"/>
      <c r="C145" s="243" t="s">
        <v>405</v>
      </c>
      <c r="D145" s="199"/>
      <c r="E145" s="199"/>
      <c r="F145" s="244" t="s">
        <v>400</v>
      </c>
      <c r="G145" s="199"/>
      <c r="H145" s="243" t="s">
        <v>425</v>
      </c>
      <c r="I145" s="243" t="s">
        <v>397</v>
      </c>
      <c r="J145" s="243">
        <v>50</v>
      </c>
      <c r="K145" s="239"/>
    </row>
    <row r="146" spans="2:11" ht="15" customHeight="1">
      <c r="B146" s="220"/>
      <c r="C146" s="243" t="s">
        <v>413</v>
      </c>
      <c r="D146" s="199"/>
      <c r="E146" s="199"/>
      <c r="F146" s="244" t="s">
        <v>400</v>
      </c>
      <c r="G146" s="199"/>
      <c r="H146" s="243" t="s">
        <v>425</v>
      </c>
      <c r="I146" s="243" t="s">
        <v>397</v>
      </c>
      <c r="J146" s="243">
        <v>50</v>
      </c>
      <c r="K146" s="239"/>
    </row>
    <row r="147" spans="2:11" ht="15" customHeight="1">
      <c r="B147" s="220"/>
      <c r="C147" s="243" t="s">
        <v>411</v>
      </c>
      <c r="D147" s="199"/>
      <c r="E147" s="199"/>
      <c r="F147" s="244" t="s">
        <v>400</v>
      </c>
      <c r="G147" s="199"/>
      <c r="H147" s="243" t="s">
        <v>425</v>
      </c>
      <c r="I147" s="243" t="s">
        <v>397</v>
      </c>
      <c r="J147" s="243">
        <v>50</v>
      </c>
      <c r="K147" s="239"/>
    </row>
    <row r="148" spans="2:11" ht="15" customHeight="1">
      <c r="B148" s="220"/>
      <c r="C148" s="243" t="s">
        <v>78</v>
      </c>
      <c r="D148" s="199"/>
      <c r="E148" s="199"/>
      <c r="F148" s="244" t="s">
        <v>395</v>
      </c>
      <c r="G148" s="199"/>
      <c r="H148" s="243" t="s">
        <v>448</v>
      </c>
      <c r="I148" s="243" t="s">
        <v>397</v>
      </c>
      <c r="J148" s="243" t="s">
        <v>449</v>
      </c>
      <c r="K148" s="239"/>
    </row>
    <row r="149" spans="2:11" ht="15" customHeight="1">
      <c r="B149" s="220"/>
      <c r="C149" s="243" t="s">
        <v>450</v>
      </c>
      <c r="D149" s="199"/>
      <c r="E149" s="199"/>
      <c r="F149" s="244" t="s">
        <v>395</v>
      </c>
      <c r="G149" s="199"/>
      <c r="H149" s="243" t="s">
        <v>451</v>
      </c>
      <c r="I149" s="243" t="s">
        <v>420</v>
      </c>
      <c r="J149" s="243"/>
      <c r="K149" s="239"/>
    </row>
    <row r="150" spans="2:11" ht="15" customHeight="1">
      <c r="B150" s="245"/>
      <c r="C150" s="227"/>
      <c r="D150" s="227"/>
      <c r="E150" s="227"/>
      <c r="F150" s="227"/>
      <c r="G150" s="227"/>
      <c r="H150" s="227"/>
      <c r="I150" s="227"/>
      <c r="J150" s="227"/>
      <c r="K150" s="246"/>
    </row>
    <row r="151" spans="2:11" ht="18.75" customHeight="1">
      <c r="B151" s="195"/>
      <c r="C151" s="199"/>
      <c r="D151" s="199"/>
      <c r="E151" s="199"/>
      <c r="F151" s="219"/>
      <c r="G151" s="199"/>
      <c r="H151" s="199"/>
      <c r="I151" s="199"/>
      <c r="J151" s="199"/>
      <c r="K151" s="195"/>
    </row>
    <row r="152" spans="2:11" ht="18.75" customHeight="1"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</row>
    <row r="153" spans="2:11" ht="7.5" customHeight="1">
      <c r="B153" s="179"/>
      <c r="C153" s="187"/>
      <c r="D153" s="187"/>
      <c r="E153" s="187"/>
      <c r="F153" s="187"/>
      <c r="G153" s="187"/>
      <c r="H153" s="187"/>
      <c r="I153" s="187"/>
      <c r="J153" s="187"/>
      <c r="K153" s="188"/>
    </row>
    <row r="154" spans="2:11" ht="45" customHeight="1">
      <c r="B154" s="189"/>
      <c r="C154" s="301" t="s">
        <v>452</v>
      </c>
      <c r="D154" s="301"/>
      <c r="E154" s="301"/>
      <c r="F154" s="301"/>
      <c r="G154" s="301"/>
      <c r="H154" s="301"/>
      <c r="I154" s="301"/>
      <c r="J154" s="301"/>
      <c r="K154" s="190"/>
    </row>
    <row r="155" spans="2:11" ht="17.25" customHeight="1">
      <c r="B155" s="189"/>
      <c r="C155" s="211" t="s">
        <v>388</v>
      </c>
      <c r="D155" s="211"/>
      <c r="E155" s="211"/>
      <c r="F155" s="211" t="s">
        <v>389</v>
      </c>
      <c r="G155" s="247"/>
      <c r="H155" s="248" t="s">
        <v>96</v>
      </c>
      <c r="I155" s="248" t="s">
        <v>51</v>
      </c>
      <c r="J155" s="211" t="s">
        <v>390</v>
      </c>
      <c r="K155" s="190"/>
    </row>
    <row r="156" spans="2:11" ht="17.25" customHeight="1">
      <c r="B156" s="192"/>
      <c r="C156" s="213" t="s">
        <v>391</v>
      </c>
      <c r="D156" s="213"/>
      <c r="E156" s="213"/>
      <c r="F156" s="215" t="s">
        <v>392</v>
      </c>
      <c r="G156" s="249"/>
      <c r="H156" s="250"/>
      <c r="I156" s="250"/>
      <c r="J156" s="213" t="s">
        <v>393</v>
      </c>
      <c r="K156" s="193"/>
    </row>
    <row r="157" spans="2:11" ht="5.25" customHeight="1">
      <c r="B157" s="220"/>
      <c r="C157" s="217"/>
      <c r="D157" s="217"/>
      <c r="E157" s="217"/>
      <c r="F157" s="217"/>
      <c r="G157" s="218"/>
      <c r="H157" s="217"/>
      <c r="I157" s="217"/>
      <c r="J157" s="217"/>
      <c r="K157" s="239"/>
    </row>
    <row r="158" spans="2:11" ht="15" customHeight="1">
      <c r="B158" s="220"/>
      <c r="C158" s="199" t="s">
        <v>394</v>
      </c>
      <c r="D158" s="199"/>
      <c r="E158" s="199"/>
      <c r="F158" s="219" t="s">
        <v>395</v>
      </c>
      <c r="G158" s="199"/>
      <c r="H158" s="199" t="s">
        <v>425</v>
      </c>
      <c r="I158" s="199" t="s">
        <v>397</v>
      </c>
      <c r="J158" s="199" t="s">
        <v>398</v>
      </c>
      <c r="K158" s="239"/>
    </row>
    <row r="159" spans="2:11" ht="15" customHeight="1">
      <c r="B159" s="220"/>
      <c r="C159" s="199" t="s">
        <v>434</v>
      </c>
      <c r="D159" s="199"/>
      <c r="E159" s="199"/>
      <c r="F159" s="219" t="s">
        <v>395</v>
      </c>
      <c r="G159" s="199"/>
      <c r="H159" s="199" t="s">
        <v>435</v>
      </c>
      <c r="I159" s="199" t="s">
        <v>397</v>
      </c>
      <c r="J159" s="199" t="s">
        <v>398</v>
      </c>
      <c r="K159" s="239"/>
    </row>
    <row r="160" spans="2:11" ht="15" customHeight="1">
      <c r="B160" s="220"/>
      <c r="C160" s="199" t="s">
        <v>343</v>
      </c>
      <c r="D160" s="199"/>
      <c r="E160" s="199"/>
      <c r="F160" s="219" t="s">
        <v>395</v>
      </c>
      <c r="G160" s="199"/>
      <c r="H160" s="199" t="s">
        <v>453</v>
      </c>
      <c r="I160" s="199" t="s">
        <v>397</v>
      </c>
      <c r="J160" s="199" t="s">
        <v>398</v>
      </c>
      <c r="K160" s="239"/>
    </row>
    <row r="161" spans="2:11" ht="15" customHeight="1">
      <c r="B161" s="220"/>
      <c r="C161" s="199" t="s">
        <v>399</v>
      </c>
      <c r="D161" s="199"/>
      <c r="E161" s="199"/>
      <c r="F161" s="219" t="s">
        <v>400</v>
      </c>
      <c r="G161" s="199"/>
      <c r="H161" s="199" t="s">
        <v>453</v>
      </c>
      <c r="I161" s="199" t="s">
        <v>397</v>
      </c>
      <c r="J161" s="199">
        <v>50</v>
      </c>
      <c r="K161" s="239"/>
    </row>
    <row r="162" spans="2:11" ht="15" customHeight="1">
      <c r="B162" s="220"/>
      <c r="C162" s="199" t="s">
        <v>402</v>
      </c>
      <c r="D162" s="199"/>
      <c r="E162" s="199"/>
      <c r="F162" s="219" t="s">
        <v>395</v>
      </c>
      <c r="G162" s="199"/>
      <c r="H162" s="199" t="s">
        <v>453</v>
      </c>
      <c r="I162" s="199" t="s">
        <v>404</v>
      </c>
      <c r="J162" s="199"/>
      <c r="K162" s="239"/>
    </row>
    <row r="163" spans="2:11" ht="15" customHeight="1">
      <c r="B163" s="220"/>
      <c r="C163" s="199" t="s">
        <v>405</v>
      </c>
      <c r="D163" s="199"/>
      <c r="E163" s="199"/>
      <c r="F163" s="219" t="s">
        <v>400</v>
      </c>
      <c r="G163" s="199"/>
      <c r="H163" s="199" t="s">
        <v>453</v>
      </c>
      <c r="I163" s="199" t="s">
        <v>397</v>
      </c>
      <c r="J163" s="199">
        <v>50</v>
      </c>
      <c r="K163" s="239"/>
    </row>
    <row r="164" spans="2:11" ht="15" customHeight="1">
      <c r="B164" s="220"/>
      <c r="C164" s="199" t="s">
        <v>413</v>
      </c>
      <c r="D164" s="199"/>
      <c r="E164" s="199"/>
      <c r="F164" s="219" t="s">
        <v>400</v>
      </c>
      <c r="G164" s="199"/>
      <c r="H164" s="199" t="s">
        <v>453</v>
      </c>
      <c r="I164" s="199" t="s">
        <v>397</v>
      </c>
      <c r="J164" s="199">
        <v>50</v>
      </c>
      <c r="K164" s="239"/>
    </row>
    <row r="165" spans="2:11" ht="15" customHeight="1">
      <c r="B165" s="220"/>
      <c r="C165" s="199" t="s">
        <v>411</v>
      </c>
      <c r="D165" s="199"/>
      <c r="E165" s="199"/>
      <c r="F165" s="219" t="s">
        <v>400</v>
      </c>
      <c r="G165" s="199"/>
      <c r="H165" s="199" t="s">
        <v>453</v>
      </c>
      <c r="I165" s="199" t="s">
        <v>397</v>
      </c>
      <c r="J165" s="199">
        <v>50</v>
      </c>
      <c r="K165" s="239"/>
    </row>
    <row r="166" spans="2:11" ht="15" customHeight="1">
      <c r="B166" s="220"/>
      <c r="C166" s="199" t="s">
        <v>95</v>
      </c>
      <c r="D166" s="199"/>
      <c r="E166" s="199"/>
      <c r="F166" s="219" t="s">
        <v>395</v>
      </c>
      <c r="G166" s="199"/>
      <c r="H166" s="199" t="s">
        <v>454</v>
      </c>
      <c r="I166" s="199" t="s">
        <v>455</v>
      </c>
      <c r="J166" s="199"/>
      <c r="K166" s="239"/>
    </row>
    <row r="167" spans="2:11" ht="15" customHeight="1">
      <c r="B167" s="220"/>
      <c r="C167" s="199" t="s">
        <v>51</v>
      </c>
      <c r="D167" s="199"/>
      <c r="E167" s="199"/>
      <c r="F167" s="219" t="s">
        <v>395</v>
      </c>
      <c r="G167" s="199"/>
      <c r="H167" s="199" t="s">
        <v>456</v>
      </c>
      <c r="I167" s="199" t="s">
        <v>457</v>
      </c>
      <c r="J167" s="199">
        <v>1</v>
      </c>
      <c r="K167" s="239"/>
    </row>
    <row r="168" spans="2:11" ht="15" customHeight="1">
      <c r="B168" s="220"/>
      <c r="C168" s="199" t="s">
        <v>47</v>
      </c>
      <c r="D168" s="199"/>
      <c r="E168" s="199"/>
      <c r="F168" s="219" t="s">
        <v>395</v>
      </c>
      <c r="G168" s="199"/>
      <c r="H168" s="199" t="s">
        <v>458</v>
      </c>
      <c r="I168" s="199" t="s">
        <v>397</v>
      </c>
      <c r="J168" s="199">
        <v>20</v>
      </c>
      <c r="K168" s="239"/>
    </row>
    <row r="169" spans="2:11" ht="15" customHeight="1">
      <c r="B169" s="220"/>
      <c r="C169" s="199" t="s">
        <v>96</v>
      </c>
      <c r="D169" s="199"/>
      <c r="E169" s="199"/>
      <c r="F169" s="219" t="s">
        <v>395</v>
      </c>
      <c r="G169" s="199"/>
      <c r="H169" s="199" t="s">
        <v>459</v>
      </c>
      <c r="I169" s="199" t="s">
        <v>397</v>
      </c>
      <c r="J169" s="199">
        <v>255</v>
      </c>
      <c r="K169" s="239"/>
    </row>
    <row r="170" spans="2:11" ht="15" customHeight="1">
      <c r="B170" s="220"/>
      <c r="C170" s="199" t="s">
        <v>97</v>
      </c>
      <c r="D170" s="199"/>
      <c r="E170" s="199"/>
      <c r="F170" s="219" t="s">
        <v>395</v>
      </c>
      <c r="G170" s="199"/>
      <c r="H170" s="199" t="s">
        <v>359</v>
      </c>
      <c r="I170" s="199" t="s">
        <v>397</v>
      </c>
      <c r="J170" s="199">
        <v>10</v>
      </c>
      <c r="K170" s="239"/>
    </row>
    <row r="171" spans="2:11" ht="15" customHeight="1">
      <c r="B171" s="220"/>
      <c r="C171" s="199" t="s">
        <v>98</v>
      </c>
      <c r="D171" s="199"/>
      <c r="E171" s="199"/>
      <c r="F171" s="219" t="s">
        <v>395</v>
      </c>
      <c r="G171" s="199"/>
      <c r="H171" s="199" t="s">
        <v>460</v>
      </c>
      <c r="I171" s="199" t="s">
        <v>420</v>
      </c>
      <c r="J171" s="199"/>
      <c r="K171" s="239"/>
    </row>
    <row r="172" spans="2:11" ht="15" customHeight="1">
      <c r="B172" s="220"/>
      <c r="C172" s="199" t="s">
        <v>461</v>
      </c>
      <c r="D172" s="199"/>
      <c r="E172" s="199"/>
      <c r="F172" s="219" t="s">
        <v>395</v>
      </c>
      <c r="G172" s="199"/>
      <c r="H172" s="199" t="s">
        <v>462</v>
      </c>
      <c r="I172" s="199" t="s">
        <v>420</v>
      </c>
      <c r="J172" s="199"/>
      <c r="K172" s="239"/>
    </row>
    <row r="173" spans="2:11" ht="15" customHeight="1">
      <c r="B173" s="220"/>
      <c r="C173" s="199" t="s">
        <v>450</v>
      </c>
      <c r="D173" s="199"/>
      <c r="E173" s="199"/>
      <c r="F173" s="219" t="s">
        <v>395</v>
      </c>
      <c r="G173" s="199"/>
      <c r="H173" s="199" t="s">
        <v>463</v>
      </c>
      <c r="I173" s="199" t="s">
        <v>420</v>
      </c>
      <c r="J173" s="199"/>
      <c r="K173" s="239"/>
    </row>
    <row r="174" spans="2:11" ht="15" customHeight="1">
      <c r="B174" s="220"/>
      <c r="C174" s="199" t="s">
        <v>101</v>
      </c>
      <c r="D174" s="199"/>
      <c r="E174" s="199"/>
      <c r="F174" s="219" t="s">
        <v>400</v>
      </c>
      <c r="G174" s="199"/>
      <c r="H174" s="199" t="s">
        <v>464</v>
      </c>
      <c r="I174" s="199" t="s">
        <v>397</v>
      </c>
      <c r="J174" s="199">
        <v>50</v>
      </c>
      <c r="K174" s="239"/>
    </row>
    <row r="175" spans="2:11" ht="15" customHeight="1">
      <c r="B175" s="245"/>
      <c r="C175" s="227"/>
      <c r="D175" s="227"/>
      <c r="E175" s="227"/>
      <c r="F175" s="227"/>
      <c r="G175" s="227"/>
      <c r="H175" s="227"/>
      <c r="I175" s="227"/>
      <c r="J175" s="227"/>
      <c r="K175" s="246"/>
    </row>
    <row r="176" spans="2:11" ht="18.75" customHeight="1">
      <c r="B176" s="195"/>
      <c r="C176" s="199"/>
      <c r="D176" s="199"/>
      <c r="E176" s="199"/>
      <c r="F176" s="219"/>
      <c r="G176" s="199"/>
      <c r="H176" s="199"/>
      <c r="I176" s="199"/>
      <c r="J176" s="199"/>
      <c r="K176" s="195"/>
    </row>
    <row r="177" spans="2:11" ht="18.75" customHeight="1"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</row>
    <row r="178" spans="2:11" ht="13.5">
      <c r="B178" s="179"/>
      <c r="C178" s="187"/>
      <c r="D178" s="187"/>
      <c r="E178" s="187"/>
      <c r="F178" s="187"/>
      <c r="G178" s="187"/>
      <c r="H178" s="187"/>
      <c r="I178" s="187"/>
      <c r="J178" s="187"/>
      <c r="K178" s="188"/>
    </row>
    <row r="179" spans="2:11" ht="21">
      <c r="B179" s="189"/>
      <c r="C179" s="301" t="s">
        <v>465</v>
      </c>
      <c r="D179" s="301"/>
      <c r="E179" s="301"/>
      <c r="F179" s="301"/>
      <c r="G179" s="301"/>
      <c r="H179" s="301"/>
      <c r="I179" s="301"/>
      <c r="J179" s="301"/>
      <c r="K179" s="190"/>
    </row>
    <row r="180" spans="2:11" ht="25.5" customHeight="1">
      <c r="B180" s="189"/>
      <c r="C180" s="251" t="s">
        <v>466</v>
      </c>
      <c r="D180" s="251"/>
      <c r="E180" s="251"/>
      <c r="F180" s="251" t="s">
        <v>467</v>
      </c>
      <c r="G180" s="252"/>
      <c r="H180" s="302" t="s">
        <v>468</v>
      </c>
      <c r="I180" s="302"/>
      <c r="J180" s="302"/>
      <c r="K180" s="190"/>
    </row>
    <row r="181" spans="2:11" ht="5.25" customHeight="1">
      <c r="B181" s="220"/>
      <c r="C181" s="217"/>
      <c r="D181" s="217"/>
      <c r="E181" s="217"/>
      <c r="F181" s="217"/>
      <c r="G181" s="199"/>
      <c r="H181" s="217"/>
      <c r="I181" s="217"/>
      <c r="J181" s="217"/>
      <c r="K181" s="239"/>
    </row>
    <row r="182" spans="2:11" ht="15" customHeight="1">
      <c r="B182" s="220"/>
      <c r="C182" s="199" t="s">
        <v>469</v>
      </c>
      <c r="D182" s="199"/>
      <c r="E182" s="199"/>
      <c r="F182" s="219" t="s">
        <v>36</v>
      </c>
      <c r="G182" s="199"/>
      <c r="H182" s="300" t="s">
        <v>470</v>
      </c>
      <c r="I182" s="300"/>
      <c r="J182" s="300"/>
      <c r="K182" s="239"/>
    </row>
    <row r="183" spans="2:11" ht="15" customHeight="1">
      <c r="B183" s="220"/>
      <c r="C183" s="224"/>
      <c r="D183" s="199"/>
      <c r="E183" s="199"/>
      <c r="F183" s="219" t="s">
        <v>38</v>
      </c>
      <c r="G183" s="199"/>
      <c r="H183" s="300" t="s">
        <v>471</v>
      </c>
      <c r="I183" s="300"/>
      <c r="J183" s="300"/>
      <c r="K183" s="239"/>
    </row>
    <row r="184" spans="2:11" ht="15" customHeight="1">
      <c r="B184" s="220"/>
      <c r="C184" s="224"/>
      <c r="D184" s="199"/>
      <c r="E184" s="199"/>
      <c r="F184" s="219" t="s">
        <v>41</v>
      </c>
      <c r="G184" s="199"/>
      <c r="H184" s="300" t="s">
        <v>472</v>
      </c>
      <c r="I184" s="300"/>
      <c r="J184" s="300"/>
      <c r="K184" s="239"/>
    </row>
    <row r="185" spans="2:11" ht="15" customHeight="1">
      <c r="B185" s="220"/>
      <c r="C185" s="199"/>
      <c r="D185" s="199"/>
      <c r="E185" s="199"/>
      <c r="F185" s="219" t="s">
        <v>39</v>
      </c>
      <c r="G185" s="199"/>
      <c r="H185" s="300" t="s">
        <v>473</v>
      </c>
      <c r="I185" s="300"/>
      <c r="J185" s="300"/>
      <c r="K185" s="239"/>
    </row>
    <row r="186" spans="2:11" ht="15" customHeight="1">
      <c r="B186" s="220"/>
      <c r="C186" s="199"/>
      <c r="D186" s="199"/>
      <c r="E186" s="199"/>
      <c r="F186" s="219" t="s">
        <v>40</v>
      </c>
      <c r="G186" s="199"/>
      <c r="H186" s="300" t="s">
        <v>474</v>
      </c>
      <c r="I186" s="300"/>
      <c r="J186" s="300"/>
      <c r="K186" s="239"/>
    </row>
    <row r="187" spans="2:11" ht="15" customHeight="1">
      <c r="B187" s="220"/>
      <c r="C187" s="199"/>
      <c r="D187" s="199"/>
      <c r="E187" s="199"/>
      <c r="F187" s="219"/>
      <c r="G187" s="199"/>
      <c r="H187" s="199"/>
      <c r="I187" s="199"/>
      <c r="J187" s="199"/>
      <c r="K187" s="239"/>
    </row>
    <row r="188" spans="2:11" ht="15" customHeight="1">
      <c r="B188" s="220"/>
      <c r="C188" s="199" t="s">
        <v>432</v>
      </c>
      <c r="D188" s="199"/>
      <c r="E188" s="199"/>
      <c r="F188" s="219" t="s">
        <v>71</v>
      </c>
      <c r="G188" s="199"/>
      <c r="H188" s="300" t="s">
        <v>475</v>
      </c>
      <c r="I188" s="300"/>
      <c r="J188" s="300"/>
      <c r="K188" s="239"/>
    </row>
    <row r="189" spans="2:11" ht="15" customHeight="1">
      <c r="B189" s="220"/>
      <c r="C189" s="224"/>
      <c r="D189" s="199"/>
      <c r="E189" s="199"/>
      <c r="F189" s="219" t="s">
        <v>337</v>
      </c>
      <c r="G189" s="199"/>
      <c r="H189" s="300" t="s">
        <v>338</v>
      </c>
      <c r="I189" s="300"/>
      <c r="J189" s="300"/>
      <c r="K189" s="239"/>
    </row>
    <row r="190" spans="2:11" ht="15" customHeight="1">
      <c r="B190" s="220"/>
      <c r="C190" s="199"/>
      <c r="D190" s="199"/>
      <c r="E190" s="199"/>
      <c r="F190" s="219" t="s">
        <v>335</v>
      </c>
      <c r="G190" s="199"/>
      <c r="H190" s="300" t="s">
        <v>476</v>
      </c>
      <c r="I190" s="300"/>
      <c r="J190" s="300"/>
      <c r="K190" s="239"/>
    </row>
    <row r="191" spans="2:11" ht="15" customHeight="1">
      <c r="B191" s="253"/>
      <c r="C191" s="224"/>
      <c r="D191" s="224"/>
      <c r="E191" s="224"/>
      <c r="F191" s="219" t="s">
        <v>339</v>
      </c>
      <c r="G191" s="204"/>
      <c r="H191" s="299" t="s">
        <v>340</v>
      </c>
      <c r="I191" s="299"/>
      <c r="J191" s="299"/>
      <c r="K191" s="254"/>
    </row>
    <row r="192" spans="2:11" ht="15" customHeight="1">
      <c r="B192" s="253"/>
      <c r="C192" s="224"/>
      <c r="D192" s="224"/>
      <c r="E192" s="224"/>
      <c r="F192" s="219" t="s">
        <v>341</v>
      </c>
      <c r="G192" s="204"/>
      <c r="H192" s="299" t="s">
        <v>477</v>
      </c>
      <c r="I192" s="299"/>
      <c r="J192" s="299"/>
      <c r="K192" s="254"/>
    </row>
    <row r="193" spans="2:11" ht="15" customHeight="1">
      <c r="B193" s="253"/>
      <c r="C193" s="224"/>
      <c r="D193" s="224"/>
      <c r="E193" s="224"/>
      <c r="F193" s="255"/>
      <c r="G193" s="204"/>
      <c r="H193" s="256"/>
      <c r="I193" s="256"/>
      <c r="J193" s="256"/>
      <c r="K193" s="254"/>
    </row>
    <row r="194" spans="2:11" ht="15" customHeight="1">
      <c r="B194" s="253"/>
      <c r="C194" s="199" t="s">
        <v>457</v>
      </c>
      <c r="D194" s="224"/>
      <c r="E194" s="224"/>
      <c r="F194" s="219">
        <v>1</v>
      </c>
      <c r="G194" s="204"/>
      <c r="H194" s="299" t="s">
        <v>478</v>
      </c>
      <c r="I194" s="299"/>
      <c r="J194" s="299"/>
      <c r="K194" s="254"/>
    </row>
    <row r="195" spans="2:11" ht="15" customHeight="1">
      <c r="B195" s="253"/>
      <c r="C195" s="224"/>
      <c r="D195" s="224"/>
      <c r="E195" s="224"/>
      <c r="F195" s="219">
        <v>2</v>
      </c>
      <c r="G195" s="204"/>
      <c r="H195" s="299" t="s">
        <v>479</v>
      </c>
      <c r="I195" s="299"/>
      <c r="J195" s="299"/>
      <c r="K195" s="254"/>
    </row>
    <row r="196" spans="2:11" ht="15" customHeight="1">
      <c r="B196" s="253"/>
      <c r="C196" s="224"/>
      <c r="D196" s="224"/>
      <c r="E196" s="224"/>
      <c r="F196" s="219">
        <v>3</v>
      </c>
      <c r="G196" s="204"/>
      <c r="H196" s="299" t="s">
        <v>480</v>
      </c>
      <c r="I196" s="299"/>
      <c r="J196" s="299"/>
      <c r="K196" s="254"/>
    </row>
    <row r="197" spans="2:11" ht="15" customHeight="1">
      <c r="B197" s="253"/>
      <c r="C197" s="224"/>
      <c r="D197" s="224"/>
      <c r="E197" s="224"/>
      <c r="F197" s="219">
        <v>4</v>
      </c>
      <c r="G197" s="204"/>
      <c r="H197" s="299" t="s">
        <v>481</v>
      </c>
      <c r="I197" s="299"/>
      <c r="J197" s="299"/>
      <c r="K197" s="254"/>
    </row>
    <row r="198" spans="2:11" ht="12.75" customHeight="1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C154:J154"/>
    <mergeCell ref="C179:J179"/>
    <mergeCell ref="H180:J180"/>
    <mergeCell ref="H182:J182"/>
    <mergeCell ref="H197:J197"/>
    <mergeCell ref="H185:J185"/>
    <mergeCell ref="H186:J186"/>
    <mergeCell ref="H188:J188"/>
    <mergeCell ref="H189:J189"/>
    <mergeCell ref="H190:J190"/>
    <mergeCell ref="H191:J191"/>
    <mergeCell ref="H192:J192"/>
    <mergeCell ref="H194:J194"/>
    <mergeCell ref="H195:J195"/>
    <mergeCell ref="H196:J19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janiczekv</cp:lastModifiedBy>
  <dcterms:created xsi:type="dcterms:W3CDTF">2014-05-14T07:39:58Z</dcterms:created>
  <dcterms:modified xsi:type="dcterms:W3CDTF">2014-05-14T07:39:58Z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