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Vodovodní přípojka" sheetId="2" r:id="rId2"/>
    <sheet name="02 - Elektroinstalace" sheetId="3" r:id="rId3"/>
    <sheet name="Pokyny pro vyplnění" sheetId="4" r:id="rId4"/>
  </sheets>
  <definedNames>
    <definedName name="_xlnm.Print_Titles" localSheetId="1">'01 - Vodovodní přípojka'!$91:$91</definedName>
    <definedName name="_xlnm.Print_Titles" localSheetId="2">'02 - Elektroinstalace'!$70:$70</definedName>
    <definedName name="_xlnm.Print_Titles" localSheetId="0">'Rekapitulace stavby'!$47:$47</definedName>
    <definedName name="_xlnm.Print_Area" localSheetId="1">'01 - Vodovodní přípojka'!$C$4:$P$33,'01 - Vodovodní přípojka'!$C$39:$Q$75,'01 - Vodovodní přípojka'!$C$81:$R$386</definedName>
    <definedName name="_xlnm.Print_Area" localSheetId="2">'02 - Elektroinstalace'!$C$4:$P$33,'02 - Elektroinstalace'!$C$39:$Q$54,'02 - Elektroinstalace'!$C$60:$R$178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<sst xmlns="http://schemas.openxmlformats.org/spreadsheetml/2006/main" count="3703" uniqueCount="861">
  <si>
    <t>Export VZ</t>
  </si>
  <si>
    <t>List obsahuje:</t>
  </si>
  <si>
    <t>1.0</t>
  </si>
  <si>
    <t>False</t>
  </si>
  <si>
    <t>{DDA5C672-AF7F-47A1-BBEE-4B764E65C661}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</si>
  <si>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</si>
  <si>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</si>
  <si>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</si>
  <si>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</si>
  <si>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</si>
  <si>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</si>
  <si>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</si>
  <si>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</si>
  <si>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</si>
  <si>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</si>
  <si>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L2013-33 - Přípojka vody s tech. šachtou pro stávající kašnu</t>
  </si>
  <si>
    <t>0,1</t>
  </si>
  <si>
    <t>1</t>
  </si>
  <si>
    <t>Místo:</t>
  </si>
  <si>
    <t>Město Jablunkov</t>
  </si>
  <si>
    <t>Datum:</t>
  </si>
  <si>
    <t>24.10.2013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</si>
  <si>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</si>
  <si>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</si>
  <si>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</si>
  <si>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</si>
  <si>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</si>
  <si>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</si>
  <si>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</si>
  <si>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</si>
  <si>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</si>
  <si>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</si>
  <si>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</si>
  <si>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</si>
  <si>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</si>
  <si>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</si>
  <si>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</si>
  <si>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</si>
  <si>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</si>
  <si>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</si>
  <si>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</si>
  <si>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</si>
  <si>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</si>
  <si>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</si>
  <si>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</si>
  <si>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</si>
  <si>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</si>
  <si>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</si>
  <si>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</si>
  <si>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</si>
  <si>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</si>
  <si>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</si>
  <si>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</si>
  <si>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</si>
  <si>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</si>
  <si>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</si>
  <si>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</si>
  <si>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</si>
  <si>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</si>
  <si>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</si>
  <si>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</si>
  <si>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</si>
  <si>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</si>
  <si>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</si>
  <si>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</si>
  <si>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</si>
  <si>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</si>
  <si>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</si>
  <si>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</si>
  <si>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</si>
  <si>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</si>
  <si>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Vodovodní přípojka</t>
  </si>
  <si>
    <t>STA</t>
  </si>
  <si>
    <t>{6A3DE0BD-B01F-4FB5-99D2-91A31216AA6C}</t>
  </si>
  <si>
    <t>2</t>
  </si>
  <si>
    <t>02</t>
  </si>
  <si>
    <t>Elektroinstalace</t>
  </si>
  <si>
    <t>{FBC67802-34EF-4F24-9FF6-CF216CF77EAD}</t>
  </si>
  <si>
    <t>Zpět na list:</t>
  </si>
  <si>
    <t>Výkoprýh</t>
  </si>
  <si>
    <t>Výkop rýhy pro přípojky apod..</t>
  </si>
  <si>
    <t>64,843</t>
  </si>
  <si>
    <t>KRYCÍ LIST SOUPISU</t>
  </si>
  <si>
    <t>Objekt:</t>
  </si>
  <si>
    <t>01 - Vodovodní přípojka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</si>
  <si>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</si>
  <si>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</si>
  <si>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</si>
  <si>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</si>
  <si>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</si>
  <si>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</si>
  <si>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</si>
  <si>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</si>
  <si>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</si>
  <si>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</si>
  <si>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</si>
  <si>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</si>
  <si>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</si>
  <si>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</si>
  <si>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</si>
  <si>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</si>
  <si>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</si>
  <si>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</si>
  <si>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</si>
  <si>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</si>
  <si>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</si>
  <si>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</si>
  <si>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767 - Konstrukce zámečnické</t>
  </si>
  <si>
    <t xml:space="preserve">    771 - Podlahy z dlaždic</t>
  </si>
  <si>
    <t xml:space="preserve">    783 - Dokončovací práce - nátěry</t>
  </si>
  <si>
    <t>M - Práce a dodávky M</t>
  </si>
  <si>
    <t xml:space="preserve">    46-M - Zemní práce při extr.mont.pracích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</si>
  <si>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</si>
  <si>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</si>
  <si>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</si>
  <si>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</si>
  <si>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</si>
  <si>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</si>
  <si>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</si>
  <si>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</si>
  <si>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</si>
  <si>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</si>
  <si>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</si>
  <si>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</si>
  <si>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</si>
  <si>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</si>
  <si>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</si>
  <si>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</si>
  <si>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</si>
  <si>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</si>
  <si>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</si>
  <si>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113106051</t>
  </si>
  <si>
    <t>Rozebrání dlažeb při překopech vozovek z velkých kostek do lože z kameniva plochy do 15 m2</t>
  </si>
  <si>
    <t>m2</t>
  </si>
  <si>
    <t>CS ÚRS 2013 01</t>
  </si>
  <si>
    <t>4</t>
  </si>
  <si>
    <t>1525063935</t>
  </si>
  <si>
    <t>PP</t>
  </si>
  <si>
    <t>Dlažba</t>
  </si>
  <si>
    <t>14,6*1,5+16*1,5+14*1,5+10*10"viz. výkres č. 2</t>
  </si>
  <si>
    <t>VV</t>
  </si>
  <si>
    <t>113152112</t>
  </si>
  <si>
    <t>Odstranění podkladů zpevněných ploch z kameniva drceného</t>
  </si>
  <si>
    <t>m3</t>
  </si>
  <si>
    <t>-1363338099</t>
  </si>
  <si>
    <t>166,9*0,3</t>
  </si>
  <si>
    <t>3</t>
  </si>
  <si>
    <t>131201202</t>
  </si>
  <si>
    <t>Hloubení jam zapažených v hornině tř. 3 objemu do 1000 m3</t>
  </si>
  <si>
    <t>-1856404869</t>
  </si>
  <si>
    <t>(((1,85+0,6*2)*(4,15+0,6*2)+6,71*9,01)/2)*3,115</t>
  </si>
  <si>
    <t>131201209</t>
  </si>
  <si>
    <t>Příplatek za lepivost u hloubení jam zapažených v hornině tř. 3</t>
  </si>
  <si>
    <t>57352799</t>
  </si>
  <si>
    <t>5</t>
  </si>
  <si>
    <t>132202201</t>
  </si>
  <si>
    <t>Hloubení rýh š přes 600 do 2000 mm ručním nebo pneum nářadím v soudržných horninách tř. 3</t>
  </si>
  <si>
    <t>254694189</t>
  </si>
  <si>
    <t>14,55*0,9*1,5"přípojka vody</t>
  </si>
  <si>
    <t>1,2*1*1,5"montážní jáma viz. podklady SmVaK Ostrava a.s.</t>
  </si>
  <si>
    <t>16*0,5*0,7"napojení elektro</t>
  </si>
  <si>
    <t>14*1,5*1,8"technologický rozvod vody a kanalizace</t>
  </si>
  <si>
    <t>Součet</t>
  </si>
  <si>
    <t>6</t>
  </si>
  <si>
    <t>132202209</t>
  </si>
  <si>
    <t>Příplatek za lepivost u hloubení rýh š do 2000 mm ručním nebo pneum nářadím v hornině tř. 3</t>
  </si>
  <si>
    <t>304605496</t>
  </si>
  <si>
    <t>94,261</t>
  </si>
  <si>
    <t>7</t>
  </si>
  <si>
    <t>151101101</t>
  </si>
  <si>
    <t>Zřízení příložného pažení a rozepření stěn rýh hl do 2 m</t>
  </si>
  <si>
    <t>933782007</t>
  </si>
  <si>
    <t>14,6*1,5*2"přípojka vody</t>
  </si>
  <si>
    <t>14*2,2*2"tech. rozvody kašny</t>
  </si>
  <si>
    <t>8</t>
  </si>
  <si>
    <t>151101111</t>
  </si>
  <si>
    <t>Odstranění příložného pažení a rozepření stěn rýh hl do 2 m</t>
  </si>
  <si>
    <t>-1916142544</t>
  </si>
  <si>
    <t>9</t>
  </si>
  <si>
    <t>162701105</t>
  </si>
  <si>
    <t>Vodorovné přemístění do 10000 m výkopku/sypaniny z horniny tř. 1 až 4</t>
  </si>
  <si>
    <t>-1202766396</t>
  </si>
  <si>
    <t>33,999"odvoz zeminy</t>
  </si>
  <si>
    <t>33,99"dobvoz sypaniny (písku)</t>
  </si>
  <si>
    <t>167101101</t>
  </si>
  <si>
    <t>Nakládání výkopku z hornin tř. 1 až 4 do 100 m3</t>
  </si>
  <si>
    <t>-1133586385</t>
  </si>
  <si>
    <t>33,999</t>
  </si>
  <si>
    <t>11</t>
  </si>
  <si>
    <t>171201201</t>
  </si>
  <si>
    <t>Uložení sypaniny na skládky</t>
  </si>
  <si>
    <t>-1327039446</t>
  </si>
  <si>
    <t>5,042+4,15*1,85*2,25+11,683</t>
  </si>
  <si>
    <t>12</t>
  </si>
  <si>
    <t>171201211</t>
  </si>
  <si>
    <t>Poplatek za uložení odpadu ze sypaniny na skládce (skládkovné)</t>
  </si>
  <si>
    <t>t</t>
  </si>
  <si>
    <t>-456446937</t>
  </si>
  <si>
    <t>13</t>
  </si>
  <si>
    <t>174101101</t>
  </si>
  <si>
    <t>Zásyp jam, šachet rýh nebo kolem objektů sypaninou se zhutněním</t>
  </si>
  <si>
    <t>2139436617</t>
  </si>
  <si>
    <t>Výkoprýh+119,576-5,042-4,15*1,85*2,25-11,683</t>
  </si>
  <si>
    <t>14</t>
  </si>
  <si>
    <t>175101101</t>
  </si>
  <si>
    <t>Obsypání potrubí bez prohození sypaniny z hornin tř. 1 až 4 uloženým do 3 m od kraje výkopu</t>
  </si>
  <si>
    <t>425342100</t>
  </si>
  <si>
    <t>14,55*0,35*0,9"přípojka vody</t>
  </si>
  <si>
    <t>14*0,3*1,5"tech. rozvody kašny</t>
  </si>
  <si>
    <t>16*0,1*0,5"elektro napojení</t>
  </si>
  <si>
    <t>M</t>
  </si>
  <si>
    <t>583312810</t>
  </si>
  <si>
    <t>kamenivo těžené drobné frakce 0-1</t>
  </si>
  <si>
    <t>1572976689</t>
  </si>
  <si>
    <t>11,683*2,1"přepočteno měrnou hmotnosti kameniva</t>
  </si>
  <si>
    <t>16</t>
  </si>
  <si>
    <t>215901101</t>
  </si>
  <si>
    <t>Zhutnění podloží z hornin soudržných do 92% PS nebo nesoudržných sypkých I(d) do 0,8</t>
  </si>
  <si>
    <t>58481984</t>
  </si>
  <si>
    <t>Zhutnění podloží pod násypy z rostlé horniny tř. 1 až 4 z hornin soudružných do 92 % PS a nesoudržných sypkých relativní ulehlosti I(d) do 0,8</t>
  </si>
  <si>
    <t>3,14*3*3+3,1*5,4</t>
  </si>
  <si>
    <t>17</t>
  </si>
  <si>
    <t>271532213</t>
  </si>
  <si>
    <t>Násyp pod základové konstrukce se zhutněním z hrubého kameniva frakce 8 až 16 mm</t>
  </si>
  <si>
    <t>-1179675220</t>
  </si>
  <si>
    <t>Násyp pod základové konstrukce se zhutněním a urovnáním povrchu z kameniva hrubého, frakce 8 - 16 mm</t>
  </si>
  <si>
    <t>3,14*3*3*0,1</t>
  </si>
  <si>
    <t>18</t>
  </si>
  <si>
    <t>273323611</t>
  </si>
  <si>
    <t>Základové desky ze ŽB vodostavebného V 4 tř. B 35</t>
  </si>
  <si>
    <t>1149596710</t>
  </si>
  <si>
    <t>Základy z betonu železového (bez výztuže) desky z betonu vodostavebného V4 tř. B 35</t>
  </si>
  <si>
    <t>3,14*3*3*0,3</t>
  </si>
  <si>
    <t>19</t>
  </si>
  <si>
    <t>273362021</t>
  </si>
  <si>
    <t>Výztuž základových desek svařovanými sítěmi Kari</t>
  </si>
  <si>
    <t>2112920514</t>
  </si>
  <si>
    <t>Výztuž základů desek ze svařovaných sítí z drátů typu KARI</t>
  </si>
  <si>
    <t>(3,14*3*3)*1,3/6</t>
  </si>
  <si>
    <t>7*2*28/1000</t>
  </si>
  <si>
    <t>20</t>
  </si>
  <si>
    <t>275311611</t>
  </si>
  <si>
    <t>Základové patky prokládané kamenem z betonu tř. C 16/20</t>
  </si>
  <si>
    <t>-1851594585</t>
  </si>
  <si>
    <t>Základy z betonu prostého patky a bloky z betonu kamenem prokládaného tř. C 16/20</t>
  </si>
  <si>
    <t>0,6*0,6*0,8</t>
  </si>
  <si>
    <t>275351215</t>
  </si>
  <si>
    <t>Zřízení bednění stěn základových patek</t>
  </si>
  <si>
    <t>-207268540</t>
  </si>
  <si>
    <t>Bednění základových stěn patek svislé nebo šikmé (odkloněné), půdorysně přímé nebo zalomené ve volných nebo zapažených jámách, rýhách, šachtách, včetně případných vzpěr zřízení</t>
  </si>
  <si>
    <t>0,6*0,8*4</t>
  </si>
  <si>
    <t>22</t>
  </si>
  <si>
    <t>275351216</t>
  </si>
  <si>
    <t>Odstranění bednění stěn základových patek</t>
  </si>
  <si>
    <t>-1895118234</t>
  </si>
  <si>
    <t>Bednění základových stěn patek svislé nebo šikmé (odkloněné), půdorysně přímé nebo zalomené ve volných nebo zapažených jámách, rýhách, šachtách, včetně případných vzpěr odstranění</t>
  </si>
  <si>
    <t>23</t>
  </si>
  <si>
    <t>382413112</t>
  </si>
  <si>
    <t>Osazení jímky z PP do prefa jímky</t>
  </si>
  <si>
    <t>kus</t>
  </si>
  <si>
    <t>-1383628851</t>
  </si>
  <si>
    <t>Osazení jímky z PP na obetonování objemu 2000 l pro usazení do terénu</t>
  </si>
  <si>
    <t>1"viz výkres č. 5</t>
  </si>
  <si>
    <t>24</t>
  </si>
  <si>
    <t>562300620</t>
  </si>
  <si>
    <t xml:space="preserve">atypická nádrž plastová 1,3 x 1,4 x 1 m </t>
  </si>
  <si>
    <t>262877116</t>
  </si>
  <si>
    <t>atypická nádrž plast 1,3 x 1,4 x 1 m</t>
  </si>
  <si>
    <t>25</t>
  </si>
  <si>
    <t>388995211</t>
  </si>
  <si>
    <t>Chránička vodovodního potrubí z trub HDPEv podlaze DN 80</t>
  </si>
  <si>
    <t>m</t>
  </si>
  <si>
    <t>2017437991</t>
  </si>
  <si>
    <t>26</t>
  </si>
  <si>
    <t>451572111</t>
  </si>
  <si>
    <t>Lože pod potrubí otevřený výkop z kameniva drobného těženého</t>
  </si>
  <si>
    <t>2140570070</t>
  </si>
  <si>
    <t>14,55*0,9*0,1"přípojka vody</t>
  </si>
  <si>
    <t>14*1,5*0,1"tech. rozvody kašny</t>
  </si>
  <si>
    <t>(1,85+0,6*2)*(4,15+0,6*2)*0,1</t>
  </si>
  <si>
    <t>27</t>
  </si>
  <si>
    <t>564851111</t>
  </si>
  <si>
    <t>Podklad ze štěrkodrtě ŠD tl 150 mm</t>
  </si>
  <si>
    <t>1680358424</t>
  </si>
  <si>
    <t>Podklad ze štěrkodrti ŠD s rozprostřením a zhutněním, po zhutnění tl. 150 mm</t>
  </si>
  <si>
    <t>28</t>
  </si>
  <si>
    <t>564861111</t>
  </si>
  <si>
    <t>Podklad ze štěrkodrtě ŠD tl 200 mm</t>
  </si>
  <si>
    <t>831907856</t>
  </si>
  <si>
    <t>Podklad ze štěrkodrti ŠD s rozprostřením a zhutněním, po zhutnění tl. 200 mm</t>
  </si>
  <si>
    <t>29</t>
  </si>
  <si>
    <t>591141111</t>
  </si>
  <si>
    <t>Kladení dlažby z kostek velkých z kamene na MC tl 50 mm</t>
  </si>
  <si>
    <t>-26536778</t>
  </si>
  <si>
    <t>Kladení dlažby z kostek s provedením lože do tl. 50 mm, s vyplněním spár, s dvojím beraněním a se smetením přebytečného materiálu na krajnici velkých z kamene, do lože z cementové malty</t>
  </si>
  <si>
    <t>30</t>
  </si>
  <si>
    <t>583801200</t>
  </si>
  <si>
    <t>kostka dlažební drobná, žula velikost 8/10 cm</t>
  </si>
  <si>
    <t>-1589747508</t>
  </si>
  <si>
    <t>výrobky lomařské a kamenické pro komunikace (kostky dlažební, krajníky a obrubníky) kostka dlažební drobná žula (skupina materiálu I/2) vel. 8/10 cm šedá  (1t = cca 5 m2)</t>
  </si>
  <si>
    <t>Poznámka k položce:
1t = cca 5 m2</t>
  </si>
  <si>
    <t>P</t>
  </si>
  <si>
    <t>31</t>
  </si>
  <si>
    <t>631311235</t>
  </si>
  <si>
    <t>Mazanina tl do 240 mm z betonu prostého vodostavebného V 4 tř. B 25</t>
  </si>
  <si>
    <t>-249059771</t>
  </si>
  <si>
    <t>3,85*1,4*0,25</t>
  </si>
  <si>
    <t>32</t>
  </si>
  <si>
    <t>871151121</t>
  </si>
  <si>
    <t>Montáž potrubí z trubek z tlakového polyetylénu otevřený výkop svařovaných vnější průměr 25 mm</t>
  </si>
  <si>
    <t>-1289994385</t>
  </si>
  <si>
    <t>Montáž potrubí z plastických hmot v otevřeném výkopu, z tlakových trubek polyetylenových PE svařených vnějšího průměru 25 mm</t>
  </si>
  <si>
    <t>2*(7+2+2)"kašna</t>
  </si>
  <si>
    <t>33</t>
  </si>
  <si>
    <t>286131090</t>
  </si>
  <si>
    <t>potrubí vodovodní PE100 PN16 SDR11 6 m, 100 m, 25 x 2,3 mm</t>
  </si>
  <si>
    <t>-1538601735</t>
  </si>
  <si>
    <t>trubky z polyetylénu vodovodní potrubí PE100  SDR 11 PN16 tyče 6 m,  12 m, návin 100 m 25 x 2,3 mm, tyče + návin</t>
  </si>
  <si>
    <t>34</t>
  </si>
  <si>
    <t>871163111</t>
  </si>
  <si>
    <t>Montáž  potrubí z trubek Pe100 SDR 11 spojované elektrotvarovkami D 32/3,0</t>
  </si>
  <si>
    <t>-266650490</t>
  </si>
  <si>
    <t>14,6+1+0,5</t>
  </si>
  <si>
    <t>35</t>
  </si>
  <si>
    <t>286158270</t>
  </si>
  <si>
    <t>trubka vodovodní pro domovní přípojky PE 100 RC-DOQ SDR 11, 32mm x 3,0</t>
  </si>
  <si>
    <t>128</t>
  </si>
  <si>
    <t>611094009</t>
  </si>
  <si>
    <t>trubka vodovodní pro domovní přípojky Wirsbo PE-Xa SDR 11, 32mm x 3,0</t>
  </si>
  <si>
    <t>(14,55+0,5+1+0,5)*1,1</t>
  </si>
  <si>
    <t>36</t>
  </si>
  <si>
    <t>879211111</t>
  </si>
  <si>
    <t>Montáž vodovodní přípojky na potrubí DN 50</t>
  </si>
  <si>
    <t>2079809582</t>
  </si>
  <si>
    <t>37</t>
  </si>
  <si>
    <t>891163111</t>
  </si>
  <si>
    <t>Montáž vodovodního ventilu hlavního pro přípojky DN 25</t>
  </si>
  <si>
    <t>290072665</t>
  </si>
  <si>
    <t>38</t>
  </si>
  <si>
    <t>500R</t>
  </si>
  <si>
    <t>Zemní zákopová souprava tuhá 1,2-1,35 mm</t>
  </si>
  <si>
    <t>1384548439</t>
  </si>
  <si>
    <t>39</t>
  </si>
  <si>
    <t>614256001</t>
  </si>
  <si>
    <t>40</t>
  </si>
  <si>
    <t>891181111</t>
  </si>
  <si>
    <t>Montáž vodovodních šoupátek otevřený výkop DN 40</t>
  </si>
  <si>
    <t>-1890407272</t>
  </si>
  <si>
    <t>41</t>
  </si>
  <si>
    <t>422213610</t>
  </si>
  <si>
    <t>šoupátko EKO ze ŠL uzavírací víkové S24 118 610 DN40x170 mm</t>
  </si>
  <si>
    <t>-1492522324</t>
  </si>
  <si>
    <t>42</t>
  </si>
  <si>
    <t>891181111.1</t>
  </si>
  <si>
    <t>Montáž vodovodních šoupátek otevřený výkop DN 25</t>
  </si>
  <si>
    <t>2041059213</t>
  </si>
  <si>
    <t>43</t>
  </si>
  <si>
    <t>422913520</t>
  </si>
  <si>
    <t>poklop litinový typ 504-šoupátkový</t>
  </si>
  <si>
    <t>-101778227</t>
  </si>
  <si>
    <t>44</t>
  </si>
  <si>
    <t>891249111</t>
  </si>
  <si>
    <t>Montáž navrtávacích pasů na potrubí z jakýchkoli trub DN 50</t>
  </si>
  <si>
    <t>239795300</t>
  </si>
  <si>
    <t>Montáž navrtávacích pasů na potrubí z jakýchkoli trub DN 80</t>
  </si>
  <si>
    <t>45</t>
  </si>
  <si>
    <t>422735330</t>
  </si>
  <si>
    <t>navrtávací pasy HAKU se závitovým výstupem z tvárné litiny, pro vodovodní PE a PVC potrubí 40-1”</t>
  </si>
  <si>
    <t>1176283984</t>
  </si>
  <si>
    <t>46</t>
  </si>
  <si>
    <t>892241111</t>
  </si>
  <si>
    <t>Tlaková zkouška vodou potrubí do 80</t>
  </si>
  <si>
    <t>709265428</t>
  </si>
  <si>
    <t>47</t>
  </si>
  <si>
    <t>893811212</t>
  </si>
  <si>
    <t>Dodávka + Osazení vodoměrné sestavy včetně vodomeru dle PD</t>
  </si>
  <si>
    <t>292747228</t>
  </si>
  <si>
    <t>Osazení vodoměrné sestavy dle PD</t>
  </si>
  <si>
    <t>1"viz. kladečské schéma</t>
  </si>
  <si>
    <t>48</t>
  </si>
  <si>
    <t>893811223</t>
  </si>
  <si>
    <t>Doprava, Osazení jeřábem, a montáž vodoměrné šachty prefabrikované včetně montáže dílců na maltu</t>
  </si>
  <si>
    <t>-1109288537</t>
  </si>
  <si>
    <t>Osazení vodoměrné šachty hranaté z PP obetonované pro statické zatížení plochy do 1,5 m2 hl do 1,6 m</t>
  </si>
  <si>
    <t>49</t>
  </si>
  <si>
    <t>562562305600R01</t>
  </si>
  <si>
    <t>Vodomeřná šachta V185B, strop tl. 200 mm do 40t, skládaná z dílců, v četně stupadel a prostupů pro rozvody</t>
  </si>
  <si>
    <t>-60394572</t>
  </si>
  <si>
    <t>Vodomeřná šachta, skládaná, V185B 12,5 m3 "Z40", kónus, poklop D400, stupadla, spádované dno s nerezovou mřížkou pro odčerpání</t>
  </si>
  <si>
    <t>1"viz. výkres šachty</t>
  </si>
  <si>
    <t>50</t>
  </si>
  <si>
    <t>894412411</t>
  </si>
  <si>
    <t>Osazení železobetonových dílců pro šachty skruží přechodových</t>
  </si>
  <si>
    <t>1248488133</t>
  </si>
  <si>
    <t>51</t>
  </si>
  <si>
    <t>592246400</t>
  </si>
  <si>
    <t>přechod betonový konusový TBS 2-60 100x60x60 cm</t>
  </si>
  <si>
    <t>-1881535768</t>
  </si>
  <si>
    <t>52</t>
  </si>
  <si>
    <t>1276334234</t>
  </si>
  <si>
    <t>53</t>
  </si>
  <si>
    <t>592240110</t>
  </si>
  <si>
    <t>prstenec betonový vyrovnávací ke krytu šachty AR 625/60 62,5x6x10 cm</t>
  </si>
  <si>
    <t>1965081184</t>
  </si>
  <si>
    <t>54</t>
  </si>
  <si>
    <t>899104111</t>
  </si>
  <si>
    <t>Osazení poklopů litinových nebo ocelových včetně rámů hmotnosti nad 150 kg</t>
  </si>
  <si>
    <t>-1773738928</t>
  </si>
  <si>
    <t>55</t>
  </si>
  <si>
    <t>552414000</t>
  </si>
  <si>
    <t>poklop šachtový s rámem DN600 třída D 400, Bituplan bez odvětrání, se zámkem</t>
  </si>
  <si>
    <t>1742793813</t>
  </si>
  <si>
    <t>Poznámka k položce:
samonivelační, celolitinový kanalizační poklop s rámem, světlost poklopu DN600, třída zatížení D400, včetně adaptačního kroužku</t>
  </si>
  <si>
    <t>56</t>
  </si>
  <si>
    <t>963012520</t>
  </si>
  <si>
    <t>Bourání stropů z ŽB desek š přes 300 mm tl přes 140 mm</t>
  </si>
  <si>
    <t>1539620210</t>
  </si>
  <si>
    <t>Bourání stropů z desek nebo panelů železobetonových prefabrikovaných s dutinami z panelů, š. přes 300 mm tl. přes 140 mm</t>
  </si>
  <si>
    <t>57</t>
  </si>
  <si>
    <t>971024461</t>
  </si>
  <si>
    <t>Vybourání otvorů ve zdivu kamenném pl do 0,25 m2 na MV nebo MVC tl do 600 mm</t>
  </si>
  <si>
    <t>1118685264</t>
  </si>
  <si>
    <t>Vybourání otvorů ve zdivu základovém nebo nadzákladovém kamenném, smíšeném kamenném, na maltu vápennou nebo vápenocementovou, plochy do 0,25 m2, tl. do 600 mm</t>
  </si>
  <si>
    <t>58</t>
  </si>
  <si>
    <t>985131111</t>
  </si>
  <si>
    <t>Očištění ploch stěn, rubu kleneb a podlah tlakovou vodou</t>
  </si>
  <si>
    <t>1042389152</t>
  </si>
  <si>
    <t>59</t>
  </si>
  <si>
    <t>985312114</t>
  </si>
  <si>
    <t>Modelovací malta k vyrovnání betonových ploch stěn tl 10 mm</t>
  </si>
  <si>
    <t>-914461810</t>
  </si>
  <si>
    <t>Stěrka k vyrovnání ploch reprofilovaného betonu stěn, tloušťky do 10 mm</t>
  </si>
  <si>
    <t>(3,14*3*3+1,6*0,5*8+1*0,3)*1,2</t>
  </si>
  <si>
    <t>60</t>
  </si>
  <si>
    <t>985312192</t>
  </si>
  <si>
    <t>Příplatek ke stěrce pro vyrovnání betonových ploch za plochu do 10 m2 jednotlivě</t>
  </si>
  <si>
    <t>1672275854</t>
  </si>
  <si>
    <t>Stěrka k vyrovnání ploch reprofilovaného betonu Příplatek k cenám za plochu do 10 m2 jednotlivě</t>
  </si>
  <si>
    <t>61</t>
  </si>
  <si>
    <t>997002519</t>
  </si>
  <si>
    <t>Příplatek ZKD 1 km přemístění suti a vybouraných hmot</t>
  </si>
  <si>
    <t>1290895177</t>
  </si>
  <si>
    <t>(14,612+65,091)*10</t>
  </si>
  <si>
    <t>62</t>
  </si>
  <si>
    <t>997013211</t>
  </si>
  <si>
    <t>Vnitrostaveništní doprava suti a vybouraných hmot pro budovy v do 6 m ručně</t>
  </si>
  <si>
    <t>-2054833651</t>
  </si>
  <si>
    <t>Vnitrostaveništní doprava suti a vybouraných hmot vodorovně do 50 m svisle ručně (nošením po schodech) pro budovy a haly výšky do 6 m</t>
  </si>
  <si>
    <t>14,612+65,091</t>
  </si>
  <si>
    <t>63</t>
  </si>
  <si>
    <t>997013511</t>
  </si>
  <si>
    <t>Odvoz suti a vybouraných hmot z meziskládky na skládku do 1 km s naložením a se složením</t>
  </si>
  <si>
    <t>-979279555</t>
  </si>
  <si>
    <t>Odvoz suti a vybouraných hmot z meziskládky na skládku s naložením a se složením, na vzdálenost do 1 km</t>
  </si>
  <si>
    <t>64</t>
  </si>
  <si>
    <t>997013801</t>
  </si>
  <si>
    <t>Poplatek za uložení stavebního betonového odpadu na skládce (skládkovné)</t>
  </si>
  <si>
    <t>1181081051</t>
  </si>
  <si>
    <t>Poplatek za uložení stavebního odpadu na skládce (skládkovné) betonového</t>
  </si>
  <si>
    <t>65</t>
  </si>
  <si>
    <t>998276101</t>
  </si>
  <si>
    <t>Přesun hmot pro trubní vedení z trub z plastických hmot otevřený výkop</t>
  </si>
  <si>
    <t>-1976643299</t>
  </si>
  <si>
    <t>66</t>
  </si>
  <si>
    <t>711193121</t>
  </si>
  <si>
    <t>Izolace proti zemní vlhkosti na vodorovné ploše těsnicí kaší AQUAFIN 2K</t>
  </si>
  <si>
    <t>1589991583</t>
  </si>
  <si>
    <t>(3,14*3*3+1,6*8+0,5)*1,1"izolace kašny</t>
  </si>
  <si>
    <t>3,85*1,4+(3,85+1,4)*2*0,3+0,3*4*0,2"izolace šachty</t>
  </si>
  <si>
    <t>67</t>
  </si>
  <si>
    <t>711771231</t>
  </si>
  <si>
    <t>Izolace proti vodě zesílení izolace u koutů nebo hran přilepením fólie rš 250/300 mm</t>
  </si>
  <si>
    <t>-1292121781</t>
  </si>
  <si>
    <t>Provedení detailů termoplasty koutů nebo hran zesílením folií rš 250 nebo 300 mm přilepenou nebo přivařenou</t>
  </si>
  <si>
    <t>1,6*8*1,2+(3,85+1,55)*2*1,2</t>
  </si>
  <si>
    <t>68</t>
  </si>
  <si>
    <t>283552000</t>
  </si>
  <si>
    <t>páska těsnící - ASO-Dichtband-2000D 120 mm x 10 m</t>
  </si>
  <si>
    <t>579397272</t>
  </si>
  <si>
    <t>pásky a pásy z plastů pásky těsnící těsnící páska  Schomburg ASO-Dichtband-2000D 120 mm x 10 m</t>
  </si>
  <si>
    <t>69</t>
  </si>
  <si>
    <t>998711101</t>
  </si>
  <si>
    <t>Přesun hmot tonážní pro izolace proti vodě, vlhkosti a plynům v objektech výšky do 6 m</t>
  </si>
  <si>
    <t>181128786</t>
  </si>
  <si>
    <t>Přesun hmot pro izolace proti vodě, vlhkosti a plynům stanovený z hmotnosti přesunovaného materiálu vodorovná dopravní vzdálenost do 50 m v objektech výšky do 6 m</t>
  </si>
  <si>
    <t>70</t>
  </si>
  <si>
    <t>721173315</t>
  </si>
  <si>
    <t>Potrubí kanalizační plastové dešťové systém KG DN 110</t>
  </si>
  <si>
    <t>408069680</t>
  </si>
  <si>
    <t>Potrubí z plastových trub KG Systém (SN4) dešťové DN 110</t>
  </si>
  <si>
    <t>7+2+1</t>
  </si>
  <si>
    <t>71</t>
  </si>
  <si>
    <t>721211422</t>
  </si>
  <si>
    <t>Vpusť podlahová se svislým odtokem DN 50/75/110 mřížka nerez 138x138</t>
  </si>
  <si>
    <t>-542030414</t>
  </si>
  <si>
    <t>Podlahové vpusti se svislým odtokem DN 50/75/110 (HL 317) mřížka nerez 138x138</t>
  </si>
  <si>
    <t>72</t>
  </si>
  <si>
    <t>721290111</t>
  </si>
  <si>
    <t>Zkouška těsnosti potrubí kanalizace vodou do DN 125</t>
  </si>
  <si>
    <t>-1438516479</t>
  </si>
  <si>
    <t>Zkouška těsnosti kanalizace v objektech vodou do DN 125</t>
  </si>
  <si>
    <t>73</t>
  </si>
  <si>
    <t>998721101</t>
  </si>
  <si>
    <t>Přesun hmot tonážní pro vnitřní kanalizace v objektech v do 6 m</t>
  </si>
  <si>
    <t>1018112723</t>
  </si>
  <si>
    <t>Přesun hmot pro vnitřní kanalizace stanovený z hmotnosti přesunovaného materiálu vodorovná dopravní vzdálenost do 50 m v objektech výšky do 6 m</t>
  </si>
  <si>
    <t>74</t>
  </si>
  <si>
    <t>722220111</t>
  </si>
  <si>
    <t>Nástěnka pro výtokový ventil G 1/2 s jedním závitem</t>
  </si>
  <si>
    <t>1444792121</t>
  </si>
  <si>
    <t>Armatury s jedním závitem nástěnky pro výtokový ventil G 1/2</t>
  </si>
  <si>
    <t>75</t>
  </si>
  <si>
    <t>722290215</t>
  </si>
  <si>
    <t>Zkouška těsnosti vodovodního potrubí hrdlového nebo přírubového do DN 100</t>
  </si>
  <si>
    <t>2118821294</t>
  </si>
  <si>
    <t>Zkoušky, proplach a desinfekce vodovodního potrubí zkoušky těsnosti vodovodního potrubí hrdlového nebo přírubového do DN 100</t>
  </si>
  <si>
    <t>76</t>
  </si>
  <si>
    <t>998722101</t>
  </si>
  <si>
    <t>Přesun hmot tonážní tonážní pro vnitřní vodovod v objektech v do 6 m</t>
  </si>
  <si>
    <t>758064605</t>
  </si>
  <si>
    <t>Přesun hmot pro vnitřní vodovod stanovený z hmotnosti přesunovaného materiálu vodorovná dopravní vzdálenost do 50 m v objektech výšky do 6 m</t>
  </si>
  <si>
    <t>77</t>
  </si>
  <si>
    <t>724139101</t>
  </si>
  <si>
    <t>Montáž čerpadla vodovodního křídlových nebo pístových bez potrubí včetně sacího koše</t>
  </si>
  <si>
    <t>soubor</t>
  </si>
  <si>
    <t>267339247</t>
  </si>
  <si>
    <t>1"viz. výkres č. 5</t>
  </si>
  <si>
    <t>78</t>
  </si>
  <si>
    <t>426542050</t>
  </si>
  <si>
    <t>čerpadlo ruční křídlové dvojčinné KB-1</t>
  </si>
  <si>
    <t>-1463609531</t>
  </si>
  <si>
    <t>79</t>
  </si>
  <si>
    <t>998724101</t>
  </si>
  <si>
    <t>Přesun hmot tonážní pro strojní vybavení v objektech v do 6 m</t>
  </si>
  <si>
    <t>1409739243</t>
  </si>
  <si>
    <t>Přesun hmot pro strojní vybavení stanovený z hmotnosti přesunovaného materiálu vodorovná dopravní vzdálenost do 50 m v objektech, výšky do 6 m</t>
  </si>
  <si>
    <t>80</t>
  </si>
  <si>
    <t>725811116</t>
  </si>
  <si>
    <t>Výtokový mosazný stojan průtočný okrasný</t>
  </si>
  <si>
    <t>1376438116</t>
  </si>
  <si>
    <t>Výtokový mosazný stojan průtočný okrasný G 1/2"</t>
  </si>
  <si>
    <t>81</t>
  </si>
  <si>
    <t>725819201</t>
  </si>
  <si>
    <t>Montáž ventilů nástěnných G 1/2</t>
  </si>
  <si>
    <t>-1362339128</t>
  </si>
  <si>
    <t>Ventily montáž ventilů ostatních typů nástěnných G 1/2</t>
  </si>
  <si>
    <t>82</t>
  </si>
  <si>
    <t>551101560</t>
  </si>
  <si>
    <t>Uzavírací ventil s odovodněním DN 20</t>
  </si>
  <si>
    <t>64674804</t>
  </si>
  <si>
    <t>ventily k vodovodním armaturám ventily výtokové mosazný s odvodněním  DN20</t>
  </si>
  <si>
    <t>Poznámka k položce:
Součástí výtokového ventilu je privzdušňovací a odvzdušňovací ventil, sloužící k zavzdušnění potrubí a zpětný ventil, který zamezuje zpětnému toku vody.</t>
  </si>
  <si>
    <t>83</t>
  </si>
  <si>
    <t>551101580</t>
  </si>
  <si>
    <t>Výtokový ventil mosazný s hadicovou přípojkou DN 15</t>
  </si>
  <si>
    <t>-1174487860</t>
  </si>
  <si>
    <t>ventily k vodovodním armaturám ventily výtokové mosazný s hadicovou přípojkou DN 15</t>
  </si>
  <si>
    <t>84</t>
  </si>
  <si>
    <t>551112260</t>
  </si>
  <si>
    <t>Uzavírací ventil kulový DN 25</t>
  </si>
  <si>
    <t>1188450860</t>
  </si>
  <si>
    <t>ventily k vodovodním armaturám ventily přímé průchozí, mosazný</t>
  </si>
  <si>
    <t>85</t>
  </si>
  <si>
    <t>725931122</t>
  </si>
  <si>
    <t>Nerezová okrasná fontánka s přelivnou hranou</t>
  </si>
  <si>
    <t>-660292158</t>
  </si>
  <si>
    <t>Pitné fontánky G 1/2</t>
  </si>
  <si>
    <t>86</t>
  </si>
  <si>
    <t>998725101</t>
  </si>
  <si>
    <t>Přesun hmot tonážní pro zařizovací předměty v objektech v do 6 m</t>
  </si>
  <si>
    <t>-1858996723</t>
  </si>
  <si>
    <t>Přesun hmot pro zařizovací předměty stanovený z hmotnosti přesunovaného materiálu vodorovná dopravní vzdálenost do 50 m v objektech výšky do 6 m</t>
  </si>
  <si>
    <t>87</t>
  </si>
  <si>
    <t>767590120</t>
  </si>
  <si>
    <t>Montáž podlahového roštu šroubovaného</t>
  </si>
  <si>
    <t>-2009422040</t>
  </si>
  <si>
    <t>88</t>
  </si>
  <si>
    <t>553470110</t>
  </si>
  <si>
    <t>nerezový rošt podlahový lisovaný PZN velikost 30/3 mm 300 x 300 mm</t>
  </si>
  <si>
    <t>1674566871</t>
  </si>
  <si>
    <t>89</t>
  </si>
  <si>
    <t>998767101</t>
  </si>
  <si>
    <t>Přesun hmot tonážní pro zámečnické konstrukce v objektech v do 6 m</t>
  </si>
  <si>
    <t>-1853303425</t>
  </si>
  <si>
    <t>Přesun hmot pro zámečnické konstrukce stanovený z hmotnosti přesunovaného materiálu vodorovná dopravní vzdálenost do 50 m v objektech výšky do 6 m</t>
  </si>
  <si>
    <t>90</t>
  </si>
  <si>
    <t>771591111</t>
  </si>
  <si>
    <t xml:space="preserve">Podlahy penetrace podkladu </t>
  </si>
  <si>
    <t>1592178806</t>
  </si>
  <si>
    <t>Penetrace podkladu např. PCI Vorimpragnierung</t>
  </si>
  <si>
    <t>(3,14*3*3+1,6*8+0,5)*1,1"oprava kašny</t>
  </si>
  <si>
    <t>91</t>
  </si>
  <si>
    <t>998771101</t>
  </si>
  <si>
    <t>Přesun hmot tonážní pro podlahy z dlaždic v objektech v do 6 m</t>
  </si>
  <si>
    <t>1896680338</t>
  </si>
  <si>
    <t>Přesun hmot pro podlahy z dlaždic stanovený z hmotnosti přesunovaného materiálu vodorovná dopravní vzdálenost do 50 m v objektech výšky do 6 m</t>
  </si>
  <si>
    <t>92</t>
  </si>
  <si>
    <t>783814130</t>
  </si>
  <si>
    <t>Nátěry olejové betonových povrchů trojnásobné</t>
  </si>
  <si>
    <t>-1553577036</t>
  </si>
  <si>
    <t>8,78+3,14*3*3+1,6*0,5*1,1+3,14*3*3+1,6*0,5*8</t>
  </si>
  <si>
    <t>93</t>
  </si>
  <si>
    <t>460010025</t>
  </si>
  <si>
    <t>Vytyčení trasy inženýrských sítí v zastavěném prostoru</t>
  </si>
  <si>
    <t>komplet</t>
  </si>
  <si>
    <t>1403857362</t>
  </si>
  <si>
    <t>Vytyčení trasy inženýrských sítí v zastavěném prostoru</t>
  </si>
  <si>
    <t>94</t>
  </si>
  <si>
    <t>460030183</t>
  </si>
  <si>
    <t>Řezání podkladu nebo krytu betonového hloubky do 20 cm</t>
  </si>
  <si>
    <t>189336309</t>
  </si>
  <si>
    <t>Přípravné terénní práce řezání spár v podkladu nebo krytu betonovém, hloubky přes 15 do 20 cm</t>
  </si>
  <si>
    <t>1,6*8+1*2"prořez kašny</t>
  </si>
  <si>
    <t>95</t>
  </si>
  <si>
    <t>012303000</t>
  </si>
  <si>
    <t>Geodetické práce po výstavbě, zaměření skutečného provedení</t>
  </si>
  <si>
    <t>Kč</t>
  </si>
  <si>
    <t>16384</t>
  </si>
  <si>
    <t>-1445968796</t>
  </si>
  <si>
    <t>Průzkumné, geodetické a projektové práce geodetické práce po výstavbě</t>
  </si>
  <si>
    <t>02 - Elektroinstalace</t>
  </si>
  <si>
    <t>Mesto Jablunkov, Dukelská 144, 739 91 Jablunkov</t>
  </si>
  <si>
    <t>M21 - Elektromontáže</t>
  </si>
  <si>
    <t>M46 - Zemní práce při montážích</t>
  </si>
  <si>
    <t>210 19-0002.R00</t>
  </si>
  <si>
    <t>Montáž celoplechových rozvodnic do váhy 50 kg</t>
  </si>
  <si>
    <t>Poznámka k položce:
odečteno z výkresu 2,5 a tz</t>
  </si>
  <si>
    <t>210 20-1034.R00</t>
  </si>
  <si>
    <t>Svítidlo zářivkové 2315723  20 W stropní</t>
  </si>
  <si>
    <t>210 11-1012.R00</t>
  </si>
  <si>
    <t>Zásuvka domovní zapuštěná -  2P+Z,dvojí zapojení</t>
  </si>
  <si>
    <t>210 11-0041.R00</t>
  </si>
  <si>
    <t>Spínač zapuštěný jednopólový</t>
  </si>
  <si>
    <t>210 02-0651.R00</t>
  </si>
  <si>
    <t>Konstrukce ocelová nosná pro zařízení do 5 kg</t>
  </si>
  <si>
    <t>210 01-0453.R00</t>
  </si>
  <si>
    <t>Krabice pancéřová z PH 8111,odbočná se zapojením</t>
  </si>
  <si>
    <t>971 10-0021.RAA</t>
  </si>
  <si>
    <t>Vybourání otvorů ve zdivu cihelném tloušťka 30 cm</t>
  </si>
  <si>
    <t>210 01-0022.R00</t>
  </si>
  <si>
    <t>Trubka tuhá z PVC uložená pevně, 23 mm</t>
  </si>
  <si>
    <t>210 81-0041.R00</t>
  </si>
  <si>
    <t>Kabel CYKY-m 750 V 2 x 1,5 mm2 pevně uložený</t>
  </si>
  <si>
    <t>210 81-0045.R00</t>
  </si>
  <si>
    <t>Kabel CYKY-m 750 V 3 x 1,5 mm2 pevně uložený</t>
  </si>
  <si>
    <t>210 81-0046.R00</t>
  </si>
  <si>
    <t>Kabel CYKY-m 750 V 3 x 2,5 mm2 pevně uložený</t>
  </si>
  <si>
    <t>210 81-0048.R00</t>
  </si>
  <si>
    <t>Kabel CYKY-m 750 V 3 x 4 mm2 pevně uložený</t>
  </si>
  <si>
    <t>210 10-0258.R00</t>
  </si>
  <si>
    <t>Ukončení celoplast. kabelů zákl./pás.do 5x4 mm2</t>
  </si>
  <si>
    <t>210 80-0015.R00</t>
  </si>
  <si>
    <t>Vodič uložený v trubkách CYY 10 mm2</t>
  </si>
  <si>
    <t>R1</t>
  </si>
  <si>
    <t>úprava rozvaděče RVO</t>
  </si>
  <si>
    <t>hod</t>
  </si>
  <si>
    <t>R2</t>
  </si>
  <si>
    <t>inženýrská činnost</t>
  </si>
  <si>
    <t>R3</t>
  </si>
  <si>
    <t>Měření zem. odporu, demontáž/montáž svorky</t>
  </si>
  <si>
    <t>210 29-0042.R01</t>
  </si>
  <si>
    <t>Revize</t>
  </si>
  <si>
    <t>345-51476.A</t>
  </si>
  <si>
    <t>Zásuvka domovní vodotěsná 5518-2929</t>
  </si>
  <si>
    <t>345-35560</t>
  </si>
  <si>
    <t>Spínač do vlhka  3553-01929</t>
  </si>
  <si>
    <t>345-72109</t>
  </si>
  <si>
    <t>Lišta vkládací z PVC délka 3 m  LV 24x22</t>
  </si>
  <si>
    <t>345-71070.4</t>
  </si>
  <si>
    <t>Trubka elektroinst 1540HF</t>
  </si>
  <si>
    <t>345-71428</t>
  </si>
  <si>
    <t>Krabice elektroinstalační plastová 8111</t>
  </si>
  <si>
    <t>341-11038</t>
  </si>
  <si>
    <t>Kabel silový s Cu jádrem 750 V CYKY 3 C x 2,5 mm2</t>
  </si>
  <si>
    <t>341-11032</t>
  </si>
  <si>
    <t>Kabel silový s Cu jádrem 750 V CYKY 3 C x 1,5 mm2</t>
  </si>
  <si>
    <t>341-11000</t>
  </si>
  <si>
    <t>Kabel silový s Cu jádrem 750 V CYKY 2 x 1,5 mm2</t>
  </si>
  <si>
    <t>341-11050</t>
  </si>
  <si>
    <t>Kabel silový s Cu jádrem 750 V CYKY 3 C x 4 mm2</t>
  </si>
  <si>
    <t>341-42158</t>
  </si>
  <si>
    <t>Vodič silový pevné uložení CYA 10 mm2</t>
  </si>
  <si>
    <t>R4</t>
  </si>
  <si>
    <t>doplění rozvaděče RVO - jistič 1x20A, uprava masky, osazení</t>
  </si>
  <si>
    <t>R5</t>
  </si>
  <si>
    <t>Plastový rozvaděč na omítku 24MOD, IP 65/20 - vypínač 25A/1, chránič 25A/2p/0,03s, 2xjistič 16A/1, 1xjistič 10B/1, 1x stykač 20A/2p, 1x týdenní digitální spínací hodiny</t>
  </si>
  <si>
    <t>R6</t>
  </si>
  <si>
    <t>žárovkové svítidlo 1x60W, plastové kulaté, IP65, 1x zdroj</t>
  </si>
  <si>
    <t>460 20-0154.R00</t>
  </si>
  <si>
    <t>Výkop kabelové rýhy 35/70 cm  hor.4</t>
  </si>
  <si>
    <t>460 57-0154.R00</t>
  </si>
  <si>
    <t>Zához rýhy 35/70 cm, hornina třídy 4, se zhutněním</t>
  </si>
  <si>
    <t>460 49-0012.R00</t>
  </si>
  <si>
    <t>Zakrytí kabelu výstražnou folií PVC, šířka 33 cm</t>
  </si>
  <si>
    <t>345-71147.00</t>
  </si>
  <si>
    <t>Trubka kabelová chránička KOPOFLEX KF 09040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</si>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</sst>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 applyProtection="1">
      <alignment horizontal="center" vertical="center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top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DCD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B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0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DCD1.tmp" descr="C:\KROSplusData\System\Temp\rad2DCD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EB71.tmp" descr="C:\KROSplusData\System\Temp\rad3EB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905E.tmp" descr="C:\KROSplusData\System\Temp\rad390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696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697</v>
      </c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1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8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83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0" t="s">
        <v>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53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56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1"/>
      <c r="AQ6" s="12"/>
      <c r="BE6" s="149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49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49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49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49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149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49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149"/>
      <c r="BS13" s="6" t="s">
        <v>16</v>
      </c>
    </row>
    <row r="14" spans="2:71" s="2" customFormat="1" ht="15.75" customHeight="1">
      <c r="B14" s="10"/>
      <c r="C14" s="11"/>
      <c r="D14" s="11"/>
      <c r="E14" s="157" t="s">
        <v>29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149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49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49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149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49"/>
      <c r="BS18" s="6" t="s">
        <v>6</v>
      </c>
    </row>
    <row r="19" spans="2:71" s="2" customFormat="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49"/>
      <c r="BS19" s="6" t="s">
        <v>16</v>
      </c>
    </row>
    <row r="20" spans="2:71" s="2" customFormat="1" ht="15.75" customHeight="1">
      <c r="B20" s="10"/>
      <c r="C20" s="11"/>
      <c r="D20" s="11"/>
      <c r="E20" s="158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1"/>
      <c r="AP20" s="11"/>
      <c r="AQ20" s="12"/>
      <c r="BE20" s="149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49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49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59">
        <f>ROUNDUP($AG$49,2)</f>
        <v>0</v>
      </c>
      <c r="AL23" s="160"/>
      <c r="AM23" s="160"/>
      <c r="AN23" s="160"/>
      <c r="AO23" s="160"/>
      <c r="AP23" s="22"/>
      <c r="AQ23" s="25"/>
      <c r="BE23" s="154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54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161">
        <v>0.21</v>
      </c>
      <c r="M25" s="162"/>
      <c r="N25" s="162"/>
      <c r="O25" s="162"/>
      <c r="P25" s="27"/>
      <c r="Q25" s="27"/>
      <c r="R25" s="27"/>
      <c r="S25" s="27"/>
      <c r="T25" s="29" t="s">
        <v>37</v>
      </c>
      <c r="U25" s="27"/>
      <c r="V25" s="27"/>
      <c r="W25" s="163">
        <f>ROUNDUP($AZ$49,2)</f>
        <v>0</v>
      </c>
      <c r="X25" s="162"/>
      <c r="Y25" s="162"/>
      <c r="Z25" s="162"/>
      <c r="AA25" s="162"/>
      <c r="AB25" s="162"/>
      <c r="AC25" s="162"/>
      <c r="AD25" s="162"/>
      <c r="AE25" s="162"/>
      <c r="AF25" s="27"/>
      <c r="AG25" s="27"/>
      <c r="AH25" s="27"/>
      <c r="AI25" s="27"/>
      <c r="AJ25" s="27"/>
      <c r="AK25" s="163">
        <f>ROUNDUP($AV$49,1)</f>
        <v>0</v>
      </c>
      <c r="AL25" s="162"/>
      <c r="AM25" s="162"/>
      <c r="AN25" s="162"/>
      <c r="AO25" s="162"/>
      <c r="AP25" s="27"/>
      <c r="AQ25" s="30"/>
      <c r="BE25" s="155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161">
        <v>0.15</v>
      </c>
      <c r="M26" s="162"/>
      <c r="N26" s="162"/>
      <c r="O26" s="162"/>
      <c r="P26" s="27"/>
      <c r="Q26" s="27"/>
      <c r="R26" s="27"/>
      <c r="S26" s="27"/>
      <c r="T26" s="29" t="s">
        <v>37</v>
      </c>
      <c r="U26" s="27"/>
      <c r="V26" s="27"/>
      <c r="W26" s="163">
        <f>ROUNDUP($BA$49,2)</f>
        <v>0</v>
      </c>
      <c r="X26" s="162"/>
      <c r="Y26" s="162"/>
      <c r="Z26" s="162"/>
      <c r="AA26" s="162"/>
      <c r="AB26" s="162"/>
      <c r="AC26" s="162"/>
      <c r="AD26" s="162"/>
      <c r="AE26" s="162"/>
      <c r="AF26" s="27"/>
      <c r="AG26" s="27"/>
      <c r="AH26" s="27"/>
      <c r="AI26" s="27"/>
      <c r="AJ26" s="27"/>
      <c r="AK26" s="163">
        <f>ROUNDUP($AW$49,1)</f>
        <v>0</v>
      </c>
      <c r="AL26" s="162"/>
      <c r="AM26" s="162"/>
      <c r="AN26" s="162"/>
      <c r="AO26" s="162"/>
      <c r="AP26" s="27"/>
      <c r="AQ26" s="30"/>
      <c r="BE26" s="155"/>
    </row>
    <row r="27" spans="2:57" s="6" customFormat="1" ht="15" customHeight="1" hidden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161">
        <v>0.21</v>
      </c>
      <c r="M27" s="162"/>
      <c r="N27" s="162"/>
      <c r="O27" s="162"/>
      <c r="P27" s="27"/>
      <c r="Q27" s="27"/>
      <c r="R27" s="27"/>
      <c r="S27" s="27"/>
      <c r="T27" s="29" t="s">
        <v>37</v>
      </c>
      <c r="U27" s="27"/>
      <c r="V27" s="27"/>
      <c r="W27" s="163">
        <f>ROUNDUP($BB$49,2)</f>
        <v>0</v>
      </c>
      <c r="X27" s="162"/>
      <c r="Y27" s="162"/>
      <c r="Z27" s="162"/>
      <c r="AA27" s="162"/>
      <c r="AB27" s="162"/>
      <c r="AC27" s="162"/>
      <c r="AD27" s="162"/>
      <c r="AE27" s="162"/>
      <c r="AF27" s="27"/>
      <c r="AG27" s="27"/>
      <c r="AH27" s="27"/>
      <c r="AI27" s="27"/>
      <c r="AJ27" s="27"/>
      <c r="AK27" s="163">
        <v>0</v>
      </c>
      <c r="AL27" s="162"/>
      <c r="AM27" s="162"/>
      <c r="AN27" s="162"/>
      <c r="AO27" s="162"/>
      <c r="AP27" s="27"/>
      <c r="AQ27" s="30"/>
      <c r="BE27" s="155"/>
    </row>
    <row r="28" spans="2:57" s="6" customFormat="1" ht="15" customHeight="1" hidden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161">
        <v>0.15</v>
      </c>
      <c r="M28" s="162"/>
      <c r="N28" s="162"/>
      <c r="O28" s="162"/>
      <c r="P28" s="27"/>
      <c r="Q28" s="27"/>
      <c r="R28" s="27"/>
      <c r="S28" s="27"/>
      <c r="T28" s="29" t="s">
        <v>37</v>
      </c>
      <c r="U28" s="27"/>
      <c r="V28" s="27"/>
      <c r="W28" s="163">
        <f>ROUNDUP($BC$49,2)</f>
        <v>0</v>
      </c>
      <c r="X28" s="162"/>
      <c r="Y28" s="162"/>
      <c r="Z28" s="162"/>
      <c r="AA28" s="162"/>
      <c r="AB28" s="162"/>
      <c r="AC28" s="162"/>
      <c r="AD28" s="162"/>
      <c r="AE28" s="162"/>
      <c r="AF28" s="27"/>
      <c r="AG28" s="27"/>
      <c r="AH28" s="27"/>
      <c r="AI28" s="27"/>
      <c r="AJ28" s="27"/>
      <c r="AK28" s="163">
        <v>0</v>
      </c>
      <c r="AL28" s="162"/>
      <c r="AM28" s="162"/>
      <c r="AN28" s="162"/>
      <c r="AO28" s="162"/>
      <c r="AP28" s="27"/>
      <c r="AQ28" s="30"/>
      <c r="BE28" s="155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161">
        <v>0</v>
      </c>
      <c r="M29" s="162"/>
      <c r="N29" s="162"/>
      <c r="O29" s="162"/>
      <c r="P29" s="27"/>
      <c r="Q29" s="27"/>
      <c r="R29" s="27"/>
      <c r="S29" s="27"/>
      <c r="T29" s="29" t="s">
        <v>37</v>
      </c>
      <c r="U29" s="27"/>
      <c r="V29" s="27"/>
      <c r="W29" s="163">
        <f>ROUNDUP($BD$49,2)</f>
        <v>0</v>
      </c>
      <c r="X29" s="162"/>
      <c r="Y29" s="162"/>
      <c r="Z29" s="162"/>
      <c r="AA29" s="162"/>
      <c r="AB29" s="162"/>
      <c r="AC29" s="162"/>
      <c r="AD29" s="162"/>
      <c r="AE29" s="162"/>
      <c r="AF29" s="27"/>
      <c r="AG29" s="27"/>
      <c r="AH29" s="27"/>
      <c r="AI29" s="27"/>
      <c r="AJ29" s="27"/>
      <c r="AK29" s="163">
        <v>0</v>
      </c>
      <c r="AL29" s="162"/>
      <c r="AM29" s="162"/>
      <c r="AN29" s="162"/>
      <c r="AO29" s="162"/>
      <c r="AP29" s="27"/>
      <c r="AQ29" s="30"/>
      <c r="BE29" s="155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54"/>
    </row>
    <row r="31" spans="2:57" s="6" customFormat="1" ht="27" customHeight="1">
      <c r="B31" s="21"/>
      <c r="C31" s="31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43</v>
      </c>
      <c r="U31" s="33"/>
      <c r="V31" s="33"/>
      <c r="W31" s="33"/>
      <c r="X31" s="164" t="s">
        <v>44</v>
      </c>
      <c r="Y31" s="165"/>
      <c r="Z31" s="165"/>
      <c r="AA31" s="165"/>
      <c r="AB31" s="165"/>
      <c r="AC31" s="33"/>
      <c r="AD31" s="33"/>
      <c r="AE31" s="33"/>
      <c r="AF31" s="33"/>
      <c r="AG31" s="33"/>
      <c r="AH31" s="33"/>
      <c r="AI31" s="33"/>
      <c r="AJ31" s="33"/>
      <c r="AK31" s="166">
        <f>ROUNDUP(SUM($AK$23:$AK$29),2)</f>
        <v>0</v>
      </c>
      <c r="AL31" s="165"/>
      <c r="AM31" s="165"/>
      <c r="AN31" s="165"/>
      <c r="AO31" s="167"/>
      <c r="AP31" s="31"/>
      <c r="AQ31" s="35"/>
      <c r="BE31" s="154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54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50" t="s">
        <v>45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56" t="str">
        <f>$K$6</f>
        <v>L2013-33 - Přípojka vody s tech. šachtou pro stávající kašnu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Město Jablunkov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24.10.2013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Jablunkov, Dukelská 144, 739 91 Jablunkov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169" t="str">
        <f>IF($E$17="","",$E$17)</f>
        <v> </v>
      </c>
      <c r="AN44" s="168"/>
      <c r="AO44" s="168"/>
      <c r="AP44" s="168"/>
      <c r="AQ44" s="22"/>
      <c r="AR44" s="41"/>
      <c r="AS44" s="170" t="s">
        <v>46</v>
      </c>
      <c r="AT44" s="171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72"/>
      <c r="AT45" s="154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73"/>
      <c r="AT46" s="168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74" t="s">
        <v>47</v>
      </c>
      <c r="D47" s="165"/>
      <c r="E47" s="165"/>
      <c r="F47" s="165"/>
      <c r="G47" s="165"/>
      <c r="H47" s="33"/>
      <c r="I47" s="175" t="s">
        <v>48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76" t="s">
        <v>49</v>
      </c>
      <c r="AH47" s="165"/>
      <c r="AI47" s="165"/>
      <c r="AJ47" s="165"/>
      <c r="AK47" s="165"/>
      <c r="AL47" s="165"/>
      <c r="AM47" s="165"/>
      <c r="AN47" s="175" t="s">
        <v>50</v>
      </c>
      <c r="AO47" s="165"/>
      <c r="AP47" s="165"/>
      <c r="AQ47" s="52" t="s">
        <v>51</v>
      </c>
      <c r="AR47" s="41"/>
      <c r="AS47" s="53" t="s">
        <v>52</v>
      </c>
      <c r="AT47" s="54" t="s">
        <v>53</v>
      </c>
      <c r="AU47" s="54" t="s">
        <v>54</v>
      </c>
      <c r="AV47" s="54" t="s">
        <v>55</v>
      </c>
      <c r="AW47" s="54" t="s">
        <v>56</v>
      </c>
      <c r="AX47" s="54" t="s">
        <v>57</v>
      </c>
      <c r="AY47" s="54" t="s">
        <v>58</v>
      </c>
      <c r="AZ47" s="54" t="s">
        <v>59</v>
      </c>
      <c r="BA47" s="54" t="s">
        <v>60</v>
      </c>
      <c r="BB47" s="54" t="s">
        <v>61</v>
      </c>
      <c r="BC47" s="54" t="s">
        <v>62</v>
      </c>
      <c r="BD47" s="55" t="s">
        <v>63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81">
        <f>ROUNDUP(SUM($AG$50:$AG$51),2)</f>
        <v>0</v>
      </c>
      <c r="AH49" s="182"/>
      <c r="AI49" s="182"/>
      <c r="AJ49" s="182"/>
      <c r="AK49" s="182"/>
      <c r="AL49" s="182"/>
      <c r="AM49" s="182"/>
      <c r="AN49" s="181">
        <f>ROUNDUP(SUM($AG$49,$AT$49),2)</f>
        <v>0</v>
      </c>
      <c r="AO49" s="182"/>
      <c r="AP49" s="182"/>
      <c r="AQ49" s="61"/>
      <c r="AR49" s="44"/>
      <c r="AS49" s="62">
        <f>ROUNDUP(SUM($AS$50:$AS$51),2)</f>
        <v>0</v>
      </c>
      <c r="AT49" s="63">
        <f>ROUNDUP(SUM($AV$49:$AW$49),1)</f>
        <v>0</v>
      </c>
      <c r="AU49" s="64">
        <f>ROUNDUP(SUM($AU$50:$AU$51),5)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ROUNDUP(SUM($AZ$50:$AZ$51),2)</f>
        <v>0</v>
      </c>
      <c r="BA49" s="63">
        <f>ROUNDUP(SUM($BA$50:$BA$51),2)</f>
        <v>0</v>
      </c>
      <c r="BB49" s="63">
        <f>ROUNDUP(SUM($BB$50:$BB$51),2)</f>
        <v>0</v>
      </c>
      <c r="BC49" s="63">
        <f>ROUNDUP(SUM($BC$50:$BC$51),2)</f>
        <v>0</v>
      </c>
      <c r="BD49" s="65">
        <f>ROUNDUP(SUM($BD$50:$BD$51),2)</f>
        <v>0</v>
      </c>
      <c r="BS49" s="42" t="s">
        <v>65</v>
      </c>
      <c r="BT49" s="42" t="s">
        <v>66</v>
      </c>
      <c r="BU49" s="66" t="s">
        <v>67</v>
      </c>
      <c r="BV49" s="42" t="s">
        <v>68</v>
      </c>
      <c r="BW49" s="42" t="s">
        <v>4</v>
      </c>
      <c r="BX49" s="42" t="s">
        <v>69</v>
      </c>
    </row>
    <row r="50" spans="1:91" s="67" customFormat="1" ht="28.5" customHeight="1">
      <c r="A50" s="216" t="s">
        <v>698</v>
      </c>
      <c r="B50" s="68"/>
      <c r="C50" s="69"/>
      <c r="D50" s="179" t="s">
        <v>70</v>
      </c>
      <c r="E50" s="180"/>
      <c r="F50" s="180"/>
      <c r="G50" s="180"/>
      <c r="H50" s="180"/>
      <c r="I50" s="69"/>
      <c r="J50" s="179" t="s">
        <v>71</v>
      </c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77">
        <f>'01 - Vodovodní přípojka'!$M$25</f>
        <v>0</v>
      </c>
      <c r="AH50" s="178"/>
      <c r="AI50" s="178"/>
      <c r="AJ50" s="178"/>
      <c r="AK50" s="178"/>
      <c r="AL50" s="178"/>
      <c r="AM50" s="178"/>
      <c r="AN50" s="177">
        <f>ROUNDUP(SUM($AG$50,$AT$50),2)</f>
        <v>0</v>
      </c>
      <c r="AO50" s="178"/>
      <c r="AP50" s="178"/>
      <c r="AQ50" s="70" t="s">
        <v>72</v>
      </c>
      <c r="AR50" s="71"/>
      <c r="AS50" s="72">
        <v>0</v>
      </c>
      <c r="AT50" s="73">
        <f>ROUNDUP(SUM($AV$50:$AW$50),1)</f>
        <v>0</v>
      </c>
      <c r="AU50" s="74">
        <f>'01 - Vodovodní přípojka'!$W$92</f>
        <v>0</v>
      </c>
      <c r="AV50" s="73">
        <f>'01 - Vodovodní přípojka'!$M$27</f>
        <v>0</v>
      </c>
      <c r="AW50" s="73">
        <f>'01 - Vodovodní přípojka'!$M$28</f>
        <v>0</v>
      </c>
      <c r="AX50" s="73">
        <f>'01 - Vodovodní přípojka'!$M$29</f>
        <v>0</v>
      </c>
      <c r="AY50" s="73">
        <f>'01 - Vodovodní přípojka'!$M$30</f>
        <v>0</v>
      </c>
      <c r="AZ50" s="73">
        <f>'01 - Vodovodní přípojka'!$H$27</f>
        <v>0</v>
      </c>
      <c r="BA50" s="73">
        <f>'01 - Vodovodní přípojka'!$H$28</f>
        <v>0</v>
      </c>
      <c r="BB50" s="73">
        <f>'01 - Vodovodní přípojka'!$H$29</f>
        <v>0</v>
      </c>
      <c r="BC50" s="73">
        <f>'01 - Vodovodní přípojka'!$H$30</f>
        <v>0</v>
      </c>
      <c r="BD50" s="75">
        <f>'01 - Vodovodní přípojka'!$H$31</f>
        <v>0</v>
      </c>
      <c r="BT50" s="67" t="s">
        <v>17</v>
      </c>
      <c r="BV50" s="67" t="s">
        <v>68</v>
      </c>
      <c r="BW50" s="67" t="s">
        <v>73</v>
      </c>
      <c r="BX50" s="67" t="s">
        <v>4</v>
      </c>
      <c r="CM50" s="67" t="s">
        <v>74</v>
      </c>
    </row>
    <row r="51" spans="1:91" s="67" customFormat="1" ht="28.5" customHeight="1">
      <c r="A51" s="216" t="s">
        <v>698</v>
      </c>
      <c r="B51" s="68"/>
      <c r="C51" s="69"/>
      <c r="D51" s="179" t="s">
        <v>75</v>
      </c>
      <c r="E51" s="180"/>
      <c r="F51" s="180"/>
      <c r="G51" s="180"/>
      <c r="H51" s="180"/>
      <c r="I51" s="69"/>
      <c r="J51" s="179" t="s">
        <v>76</v>
      </c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77">
        <f>'02 - Elektroinstalace'!$M$25</f>
        <v>0</v>
      </c>
      <c r="AH51" s="178"/>
      <c r="AI51" s="178"/>
      <c r="AJ51" s="178"/>
      <c r="AK51" s="178"/>
      <c r="AL51" s="178"/>
      <c r="AM51" s="178"/>
      <c r="AN51" s="177">
        <f>ROUNDUP(SUM($AG$51,$AT$51),2)</f>
        <v>0</v>
      </c>
      <c r="AO51" s="178"/>
      <c r="AP51" s="178"/>
      <c r="AQ51" s="70" t="s">
        <v>72</v>
      </c>
      <c r="AR51" s="71"/>
      <c r="AS51" s="76">
        <v>0</v>
      </c>
      <c r="AT51" s="77">
        <f>ROUNDUP(SUM($AV$51:$AW$51),1)</f>
        <v>0</v>
      </c>
      <c r="AU51" s="78">
        <f>'02 - Elektroinstalace'!$W$71</f>
        <v>0</v>
      </c>
      <c r="AV51" s="77">
        <f>'02 - Elektroinstalace'!$M$27</f>
        <v>0</v>
      </c>
      <c r="AW51" s="77">
        <f>'02 - Elektroinstalace'!$M$28</f>
        <v>0</v>
      </c>
      <c r="AX51" s="77">
        <f>'02 - Elektroinstalace'!$M$29</f>
        <v>0</v>
      </c>
      <c r="AY51" s="77">
        <f>'02 - Elektroinstalace'!$M$30</f>
        <v>0</v>
      </c>
      <c r="AZ51" s="77">
        <f>'02 - Elektroinstalace'!$H$27</f>
        <v>0</v>
      </c>
      <c r="BA51" s="77">
        <f>'02 - Elektroinstalace'!$H$28</f>
        <v>0</v>
      </c>
      <c r="BB51" s="77">
        <f>'02 - Elektroinstalace'!$H$29</f>
        <v>0</v>
      </c>
      <c r="BC51" s="77">
        <f>'02 - Elektroinstalace'!$H$30</f>
        <v>0</v>
      </c>
      <c r="BD51" s="79">
        <f>'02 - Elektroinstalace'!$H$31</f>
        <v>0</v>
      </c>
      <c r="BT51" s="67" t="s">
        <v>17</v>
      </c>
      <c r="BV51" s="67" t="s">
        <v>68</v>
      </c>
      <c r="BW51" s="67" t="s">
        <v>77</v>
      </c>
      <c r="BX51" s="67" t="s">
        <v>4</v>
      </c>
      <c r="CM51" s="67" t="s">
        <v>74</v>
      </c>
    </row>
    <row r="52" spans="2:44" s="6" customFormat="1" ht="30.75" customHeight="1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41"/>
    </row>
    <row r="53" spans="2:44" s="6" customFormat="1" ht="7.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</sheetData>
  <sheetProtection password="CC35" sheet="1" objects="1" scenarios="1" formatColumns="0" formatRows="0" sort="0" autoFilter="0"/>
  <mergeCells count="43"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1 - Vodovodní přípojka'!C2" tooltip="01 - Vodovodní přípojka" display="/"/>
    <hyperlink ref="A51" location="'02 - Elektroinstalace'!C2" tooltip="02 - Elektroinstala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21"/>
      <c r="B1" s="218"/>
      <c r="C1" s="218"/>
      <c r="D1" s="219" t="s">
        <v>1</v>
      </c>
      <c r="E1" s="218"/>
      <c r="F1" s="220" t="s">
        <v>699</v>
      </c>
      <c r="G1" s="220"/>
      <c r="H1" s="222" t="s">
        <v>700</v>
      </c>
      <c r="I1" s="222"/>
      <c r="J1" s="222"/>
      <c r="K1" s="222"/>
      <c r="L1" s="220" t="s">
        <v>701</v>
      </c>
      <c r="M1" s="220"/>
      <c r="N1" s="218"/>
      <c r="O1" s="219" t="s">
        <v>78</v>
      </c>
      <c r="P1" s="218"/>
      <c r="Q1" s="218"/>
      <c r="R1" s="218"/>
      <c r="S1" s="220" t="s">
        <v>702</v>
      </c>
      <c r="T1" s="220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48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83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73</v>
      </c>
      <c r="AZ2" s="6" t="s">
        <v>79</v>
      </c>
      <c r="BA2" s="6" t="s">
        <v>80</v>
      </c>
      <c r="BB2" s="6" t="s">
        <v>31</v>
      </c>
      <c r="BC2" s="6" t="s">
        <v>81</v>
      </c>
      <c r="BD2" s="6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50" t="s">
        <v>82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84" t="str">
        <f>'Rekapitulace stavby'!$K$6</f>
        <v>L2013-33 - Přípojka vody s tech. šachtou pro stávající kašnu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2"/>
    </row>
    <row r="7" spans="2:18" s="6" customFormat="1" ht="18.75" customHeight="1">
      <c r="B7" s="21"/>
      <c r="C7" s="22"/>
      <c r="D7" s="15" t="s">
        <v>83</v>
      </c>
      <c r="E7" s="22"/>
      <c r="F7" s="156" t="s">
        <v>84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85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85" t="str">
        <f>'Rekapitulace stavby'!$AN$8</f>
        <v>24.10.2013</v>
      </c>
      <c r="P10" s="168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69"/>
      <c r="P12" s="168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169"/>
      <c r="P13" s="168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69" t="str">
        <f>IF('Rekapitulace stavby'!$AN$13="","",'Rekapitulace stavby'!$AN$13)</f>
        <v>Vyplň údaj</v>
      </c>
      <c r="P15" s="168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169" t="str">
        <f>IF('Rekapitulace stavby'!$AN$14="","",'Rekapitulace stavby'!$AN$14)</f>
        <v>Vyplň údaj</v>
      </c>
      <c r="P16" s="168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69">
        <f>IF('Rekapitulace stavby'!$AN$16="","",'Rekapitulace stavby'!$AN$16)</f>
      </c>
      <c r="P18" s="168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169">
        <f>IF('Rekapitulace stavby'!$AN$17="","",'Rekapitulace stavby'!$AN$17)</f>
      </c>
      <c r="P19" s="168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158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181">
        <f>ROUNDUP($N$92,2)</f>
        <v>0</v>
      </c>
      <c r="N25" s="168"/>
      <c r="O25" s="168"/>
      <c r="P25" s="168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187">
        <f>SUM($BE$92:$BE$386)</f>
        <v>0</v>
      </c>
      <c r="I27" s="168"/>
      <c r="J27" s="168"/>
      <c r="K27" s="22"/>
      <c r="L27" s="22"/>
      <c r="M27" s="187">
        <f>SUM($BE$92:$BE$386)*$F$27</f>
        <v>0</v>
      </c>
      <c r="N27" s="168"/>
      <c r="O27" s="168"/>
      <c r="P27" s="168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187">
        <f>SUM($BF$92:$BF$386)</f>
        <v>0</v>
      </c>
      <c r="I28" s="168"/>
      <c r="J28" s="168"/>
      <c r="K28" s="22"/>
      <c r="L28" s="22"/>
      <c r="M28" s="187">
        <f>SUM($BF$92:$BF$386)*$F$28</f>
        <v>0</v>
      </c>
      <c r="N28" s="168"/>
      <c r="O28" s="168"/>
      <c r="P28" s="168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187">
        <f>SUM($BG$92:$BG$386)</f>
        <v>0</v>
      </c>
      <c r="I29" s="168"/>
      <c r="J29" s="168"/>
      <c r="K29" s="22"/>
      <c r="L29" s="22"/>
      <c r="M29" s="187">
        <v>0</v>
      </c>
      <c r="N29" s="168"/>
      <c r="O29" s="168"/>
      <c r="P29" s="168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187">
        <f>SUM($BH$92:$BH$386)</f>
        <v>0</v>
      </c>
      <c r="I30" s="168"/>
      <c r="J30" s="168"/>
      <c r="K30" s="22"/>
      <c r="L30" s="22"/>
      <c r="M30" s="187">
        <v>0</v>
      </c>
      <c r="N30" s="168"/>
      <c r="O30" s="168"/>
      <c r="P30" s="168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187">
        <f>SUM($BI$92:$BI$386)</f>
        <v>0</v>
      </c>
      <c r="I31" s="168"/>
      <c r="J31" s="168"/>
      <c r="K31" s="22"/>
      <c r="L31" s="22"/>
      <c r="M31" s="187">
        <v>0</v>
      </c>
      <c r="N31" s="168"/>
      <c r="O31" s="168"/>
      <c r="P31" s="168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166">
        <f>ROUNDUP(SUM($M$25:$M$31),2)</f>
        <v>0</v>
      </c>
      <c r="M33" s="165"/>
      <c r="N33" s="165"/>
      <c r="O33" s="165"/>
      <c r="P33" s="167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150" t="s">
        <v>86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88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84" t="str">
        <f>$F$6</f>
        <v>L2013-33 - Přípojka vody s tech. šachtou pro stávající kašnu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25"/>
      <c r="T41" s="22"/>
      <c r="U41" s="22"/>
    </row>
    <row r="42" spans="2:21" s="6" customFormat="1" ht="15" customHeight="1">
      <c r="B42" s="21"/>
      <c r="C42" s="15" t="s">
        <v>83</v>
      </c>
      <c r="D42" s="22"/>
      <c r="E42" s="22"/>
      <c r="F42" s="156" t="str">
        <f>$F$7</f>
        <v>01 - Vodovodní přípojka</v>
      </c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Město Jablunkov</v>
      </c>
      <c r="G44" s="22"/>
      <c r="H44" s="22"/>
      <c r="I44" s="22"/>
      <c r="J44" s="22"/>
      <c r="K44" s="16" t="s">
        <v>20</v>
      </c>
      <c r="L44" s="22"/>
      <c r="M44" s="185" t="str">
        <f>IF($O$10="","",$O$10)</f>
        <v>24.10.2013</v>
      </c>
      <c r="N44" s="168"/>
      <c r="O44" s="168"/>
      <c r="P44" s="168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Jablunkov, Dukelská 144, 739 91 Jablunkov</v>
      </c>
      <c r="G46" s="22"/>
      <c r="H46" s="22"/>
      <c r="I46" s="22"/>
      <c r="J46" s="22"/>
      <c r="K46" s="16" t="s">
        <v>30</v>
      </c>
      <c r="L46" s="22"/>
      <c r="M46" s="169" t="str">
        <f>$E$19</f>
        <v> </v>
      </c>
      <c r="N46" s="168"/>
      <c r="O46" s="168"/>
      <c r="P46" s="168"/>
      <c r="Q46" s="168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89" t="s">
        <v>87</v>
      </c>
      <c r="D49" s="190"/>
      <c r="E49" s="190"/>
      <c r="F49" s="190"/>
      <c r="G49" s="190"/>
      <c r="H49" s="31"/>
      <c r="I49" s="31"/>
      <c r="J49" s="31"/>
      <c r="K49" s="31"/>
      <c r="L49" s="31"/>
      <c r="M49" s="31"/>
      <c r="N49" s="189" t="s">
        <v>88</v>
      </c>
      <c r="O49" s="190"/>
      <c r="P49" s="190"/>
      <c r="Q49" s="190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81">
        <f>ROUNDUP($N$92,2)</f>
        <v>0</v>
      </c>
      <c r="O51" s="168"/>
      <c r="P51" s="168"/>
      <c r="Q51" s="168"/>
      <c r="R51" s="25"/>
      <c r="T51" s="22"/>
      <c r="U51" s="22"/>
      <c r="AU51" s="6" t="s">
        <v>90</v>
      </c>
    </row>
    <row r="52" spans="2:21" s="66" customFormat="1" ht="25.5" customHeight="1">
      <c r="B52" s="90"/>
      <c r="C52" s="91"/>
      <c r="D52" s="91" t="s">
        <v>91</v>
      </c>
      <c r="E52" s="91"/>
      <c r="F52" s="91"/>
      <c r="G52" s="91"/>
      <c r="H52" s="91"/>
      <c r="I52" s="91"/>
      <c r="J52" s="91"/>
      <c r="K52" s="91"/>
      <c r="L52" s="91"/>
      <c r="M52" s="91"/>
      <c r="N52" s="191">
        <f>ROUNDUP($N$93,2)</f>
        <v>0</v>
      </c>
      <c r="O52" s="192"/>
      <c r="P52" s="192"/>
      <c r="Q52" s="192"/>
      <c r="R52" s="92"/>
      <c r="T52" s="91"/>
      <c r="U52" s="91"/>
    </row>
    <row r="53" spans="2:21" s="93" customFormat="1" ht="21" customHeight="1">
      <c r="B53" s="94"/>
      <c r="C53" s="95"/>
      <c r="D53" s="95" t="s">
        <v>92</v>
      </c>
      <c r="E53" s="95"/>
      <c r="F53" s="95"/>
      <c r="G53" s="95"/>
      <c r="H53" s="95"/>
      <c r="I53" s="95"/>
      <c r="J53" s="95"/>
      <c r="K53" s="95"/>
      <c r="L53" s="95"/>
      <c r="M53" s="95"/>
      <c r="N53" s="193">
        <f>ROUNDUP($N$94,2)</f>
        <v>0</v>
      </c>
      <c r="O53" s="194"/>
      <c r="P53" s="194"/>
      <c r="Q53" s="194"/>
      <c r="R53" s="96"/>
      <c r="T53" s="95"/>
      <c r="U53" s="95"/>
    </row>
    <row r="54" spans="2:21" s="93" customFormat="1" ht="21" customHeight="1">
      <c r="B54" s="94"/>
      <c r="C54" s="95"/>
      <c r="D54" s="95" t="s">
        <v>93</v>
      </c>
      <c r="E54" s="95"/>
      <c r="F54" s="95"/>
      <c r="G54" s="95"/>
      <c r="H54" s="95"/>
      <c r="I54" s="95"/>
      <c r="J54" s="95"/>
      <c r="K54" s="95"/>
      <c r="L54" s="95"/>
      <c r="M54" s="95"/>
      <c r="N54" s="193">
        <f>ROUNDUP($N$148,2)</f>
        <v>0</v>
      </c>
      <c r="O54" s="194"/>
      <c r="P54" s="194"/>
      <c r="Q54" s="194"/>
      <c r="R54" s="96"/>
      <c r="T54" s="95"/>
      <c r="U54" s="95"/>
    </row>
    <row r="55" spans="2:21" s="93" customFormat="1" ht="21" customHeight="1">
      <c r="B55" s="94"/>
      <c r="C55" s="95"/>
      <c r="D55" s="95" t="s">
        <v>94</v>
      </c>
      <c r="E55" s="95"/>
      <c r="F55" s="95"/>
      <c r="G55" s="95"/>
      <c r="H55" s="95"/>
      <c r="I55" s="95"/>
      <c r="J55" s="95"/>
      <c r="K55" s="95"/>
      <c r="L55" s="95"/>
      <c r="M55" s="95"/>
      <c r="N55" s="193">
        <f>ROUNDUP($N$170,2)</f>
        <v>0</v>
      </c>
      <c r="O55" s="194"/>
      <c r="P55" s="194"/>
      <c r="Q55" s="194"/>
      <c r="R55" s="96"/>
      <c r="T55" s="95"/>
      <c r="U55" s="95"/>
    </row>
    <row r="56" spans="2:21" s="93" customFormat="1" ht="21" customHeight="1">
      <c r="B56" s="94"/>
      <c r="C56" s="95"/>
      <c r="D56" s="95" t="s">
        <v>95</v>
      </c>
      <c r="E56" s="95"/>
      <c r="F56" s="95"/>
      <c r="G56" s="95"/>
      <c r="H56" s="95"/>
      <c r="I56" s="95"/>
      <c r="J56" s="95"/>
      <c r="K56" s="95"/>
      <c r="L56" s="95"/>
      <c r="M56" s="95"/>
      <c r="N56" s="193">
        <f>ROUNDUP($N$178,2)</f>
        <v>0</v>
      </c>
      <c r="O56" s="194"/>
      <c r="P56" s="194"/>
      <c r="Q56" s="194"/>
      <c r="R56" s="96"/>
      <c r="T56" s="95"/>
      <c r="U56" s="95"/>
    </row>
    <row r="57" spans="2:21" s="93" customFormat="1" ht="21" customHeight="1">
      <c r="B57" s="94"/>
      <c r="C57" s="95"/>
      <c r="D57" s="95" t="s">
        <v>96</v>
      </c>
      <c r="E57" s="95"/>
      <c r="F57" s="95"/>
      <c r="G57" s="95"/>
      <c r="H57" s="95"/>
      <c r="I57" s="95"/>
      <c r="J57" s="95"/>
      <c r="K57" s="95"/>
      <c r="L57" s="95"/>
      <c r="M57" s="95"/>
      <c r="N57" s="193">
        <f>ROUNDUP($N$185,2)</f>
        <v>0</v>
      </c>
      <c r="O57" s="194"/>
      <c r="P57" s="194"/>
      <c r="Q57" s="194"/>
      <c r="R57" s="96"/>
      <c r="T57" s="95"/>
      <c r="U57" s="95"/>
    </row>
    <row r="58" spans="2:21" s="93" customFormat="1" ht="21" customHeight="1">
      <c r="B58" s="94"/>
      <c r="C58" s="95"/>
      <c r="D58" s="95" t="s">
        <v>97</v>
      </c>
      <c r="E58" s="95"/>
      <c r="F58" s="95"/>
      <c r="G58" s="95"/>
      <c r="H58" s="95"/>
      <c r="I58" s="95"/>
      <c r="J58" s="95"/>
      <c r="K58" s="95"/>
      <c r="L58" s="95"/>
      <c r="M58" s="95"/>
      <c r="N58" s="193">
        <f>ROUNDUP($N$196,2)</f>
        <v>0</v>
      </c>
      <c r="O58" s="194"/>
      <c r="P58" s="194"/>
      <c r="Q58" s="194"/>
      <c r="R58" s="96"/>
      <c r="T58" s="95"/>
      <c r="U58" s="95"/>
    </row>
    <row r="59" spans="2:21" s="93" customFormat="1" ht="21" customHeight="1">
      <c r="B59" s="94"/>
      <c r="C59" s="95"/>
      <c r="D59" s="95" t="s">
        <v>98</v>
      </c>
      <c r="E59" s="95"/>
      <c r="F59" s="95"/>
      <c r="G59" s="95"/>
      <c r="H59" s="95"/>
      <c r="I59" s="95"/>
      <c r="J59" s="95"/>
      <c r="K59" s="95"/>
      <c r="L59" s="95"/>
      <c r="M59" s="95"/>
      <c r="N59" s="193">
        <f>ROUNDUP($N$200,2)</f>
        <v>0</v>
      </c>
      <c r="O59" s="194"/>
      <c r="P59" s="194"/>
      <c r="Q59" s="194"/>
      <c r="R59" s="96"/>
      <c r="T59" s="95"/>
      <c r="U59" s="95"/>
    </row>
    <row r="60" spans="2:21" s="93" customFormat="1" ht="21" customHeight="1">
      <c r="B60" s="94"/>
      <c r="C60" s="95"/>
      <c r="D60" s="95" t="s">
        <v>99</v>
      </c>
      <c r="E60" s="95"/>
      <c r="F60" s="95"/>
      <c r="G60" s="95"/>
      <c r="H60" s="95"/>
      <c r="I60" s="95"/>
      <c r="J60" s="95"/>
      <c r="K60" s="95"/>
      <c r="L60" s="95"/>
      <c r="M60" s="95"/>
      <c r="N60" s="193">
        <f>ROUNDUP($N$267,2)</f>
        <v>0</v>
      </c>
      <c r="O60" s="194"/>
      <c r="P60" s="194"/>
      <c r="Q60" s="194"/>
      <c r="R60" s="96"/>
      <c r="T60" s="95"/>
      <c r="U60" s="95"/>
    </row>
    <row r="61" spans="2:21" s="93" customFormat="1" ht="15.75" customHeight="1">
      <c r="B61" s="94"/>
      <c r="C61" s="95"/>
      <c r="D61" s="95" t="s">
        <v>100</v>
      </c>
      <c r="E61" s="95"/>
      <c r="F61" s="95"/>
      <c r="G61" s="95"/>
      <c r="H61" s="95"/>
      <c r="I61" s="95"/>
      <c r="J61" s="95"/>
      <c r="K61" s="95"/>
      <c r="L61" s="95"/>
      <c r="M61" s="95"/>
      <c r="N61" s="193">
        <f>ROUNDUP($N$280,2)</f>
        <v>0</v>
      </c>
      <c r="O61" s="194"/>
      <c r="P61" s="194"/>
      <c r="Q61" s="194"/>
      <c r="R61" s="96"/>
      <c r="T61" s="95"/>
      <c r="U61" s="95"/>
    </row>
    <row r="62" spans="2:21" s="66" customFormat="1" ht="25.5" customHeight="1">
      <c r="B62" s="90"/>
      <c r="C62" s="91"/>
      <c r="D62" s="91" t="s">
        <v>101</v>
      </c>
      <c r="E62" s="91"/>
      <c r="F62" s="91"/>
      <c r="G62" s="91"/>
      <c r="H62" s="91"/>
      <c r="I62" s="91"/>
      <c r="J62" s="91"/>
      <c r="K62" s="91"/>
      <c r="L62" s="91"/>
      <c r="M62" s="91"/>
      <c r="N62" s="191">
        <f>ROUNDUP($N$295,2)</f>
        <v>0</v>
      </c>
      <c r="O62" s="192"/>
      <c r="P62" s="192"/>
      <c r="Q62" s="192"/>
      <c r="R62" s="92"/>
      <c r="T62" s="91"/>
      <c r="U62" s="91"/>
    </row>
    <row r="63" spans="2:21" s="93" customFormat="1" ht="21" customHeight="1">
      <c r="B63" s="94"/>
      <c r="C63" s="95"/>
      <c r="D63" s="95" t="s">
        <v>102</v>
      </c>
      <c r="E63" s="95"/>
      <c r="F63" s="95"/>
      <c r="G63" s="95"/>
      <c r="H63" s="95"/>
      <c r="I63" s="95"/>
      <c r="J63" s="95"/>
      <c r="K63" s="95"/>
      <c r="L63" s="95"/>
      <c r="M63" s="95"/>
      <c r="N63" s="193">
        <f>ROUNDUP($N$296,2)</f>
        <v>0</v>
      </c>
      <c r="O63" s="194"/>
      <c r="P63" s="194"/>
      <c r="Q63" s="194"/>
      <c r="R63" s="96"/>
      <c r="T63" s="95"/>
      <c r="U63" s="95"/>
    </row>
    <row r="64" spans="2:21" s="93" customFormat="1" ht="21" customHeight="1">
      <c r="B64" s="94"/>
      <c r="C64" s="95"/>
      <c r="D64" s="95" t="s">
        <v>103</v>
      </c>
      <c r="E64" s="95"/>
      <c r="F64" s="95"/>
      <c r="G64" s="95"/>
      <c r="H64" s="95"/>
      <c r="I64" s="95"/>
      <c r="J64" s="95"/>
      <c r="K64" s="95"/>
      <c r="L64" s="95"/>
      <c r="M64" s="95"/>
      <c r="N64" s="193">
        <f>ROUNDUP($N$310,2)</f>
        <v>0</v>
      </c>
      <c r="O64" s="194"/>
      <c r="P64" s="194"/>
      <c r="Q64" s="194"/>
      <c r="R64" s="96"/>
      <c r="T64" s="95"/>
      <c r="U64" s="95"/>
    </row>
    <row r="65" spans="2:21" s="93" customFormat="1" ht="21" customHeight="1">
      <c r="B65" s="94"/>
      <c r="C65" s="95"/>
      <c r="D65" s="95" t="s">
        <v>104</v>
      </c>
      <c r="E65" s="95"/>
      <c r="F65" s="95"/>
      <c r="G65" s="95"/>
      <c r="H65" s="95"/>
      <c r="I65" s="95"/>
      <c r="J65" s="95"/>
      <c r="K65" s="95"/>
      <c r="L65" s="95"/>
      <c r="M65" s="95"/>
      <c r="N65" s="193">
        <f>ROUNDUP($N$321,2)</f>
        <v>0</v>
      </c>
      <c r="O65" s="194"/>
      <c r="P65" s="194"/>
      <c r="Q65" s="194"/>
      <c r="R65" s="96"/>
      <c r="T65" s="95"/>
      <c r="U65" s="95"/>
    </row>
    <row r="66" spans="2:21" s="93" customFormat="1" ht="21" customHeight="1">
      <c r="B66" s="94"/>
      <c r="C66" s="95"/>
      <c r="D66" s="95" t="s">
        <v>105</v>
      </c>
      <c r="E66" s="95"/>
      <c r="F66" s="95"/>
      <c r="G66" s="95"/>
      <c r="H66" s="95"/>
      <c r="I66" s="95"/>
      <c r="J66" s="95"/>
      <c r="K66" s="95"/>
      <c r="L66" s="95"/>
      <c r="M66" s="95"/>
      <c r="N66" s="193">
        <f>ROUNDUP($N$330,2)</f>
        <v>0</v>
      </c>
      <c r="O66" s="194"/>
      <c r="P66" s="194"/>
      <c r="Q66" s="194"/>
      <c r="R66" s="96"/>
      <c r="T66" s="95"/>
      <c r="U66" s="95"/>
    </row>
    <row r="67" spans="2:21" s="93" customFormat="1" ht="21" customHeight="1">
      <c r="B67" s="94"/>
      <c r="C67" s="95"/>
      <c r="D67" s="95" t="s">
        <v>106</v>
      </c>
      <c r="E67" s="95"/>
      <c r="F67" s="95"/>
      <c r="G67" s="95"/>
      <c r="H67" s="95"/>
      <c r="I67" s="95"/>
      <c r="J67" s="95"/>
      <c r="K67" s="95"/>
      <c r="L67" s="95"/>
      <c r="M67" s="95"/>
      <c r="N67" s="193">
        <f>ROUNDUP($N$338,2)</f>
        <v>0</v>
      </c>
      <c r="O67" s="194"/>
      <c r="P67" s="194"/>
      <c r="Q67" s="194"/>
      <c r="R67" s="96"/>
      <c r="T67" s="95"/>
      <c r="U67" s="95"/>
    </row>
    <row r="68" spans="2:21" s="93" customFormat="1" ht="21" customHeight="1">
      <c r="B68" s="94"/>
      <c r="C68" s="95"/>
      <c r="D68" s="95" t="s">
        <v>107</v>
      </c>
      <c r="E68" s="95"/>
      <c r="F68" s="95"/>
      <c r="G68" s="95"/>
      <c r="H68" s="95"/>
      <c r="I68" s="95"/>
      <c r="J68" s="95"/>
      <c r="K68" s="95"/>
      <c r="L68" s="95"/>
      <c r="M68" s="95"/>
      <c r="N68" s="193">
        <f>ROUNDUP($N$358,2)</f>
        <v>0</v>
      </c>
      <c r="O68" s="194"/>
      <c r="P68" s="194"/>
      <c r="Q68" s="194"/>
      <c r="R68" s="96"/>
      <c r="T68" s="95"/>
      <c r="U68" s="95"/>
    </row>
    <row r="69" spans="2:21" s="93" customFormat="1" ht="21" customHeight="1">
      <c r="B69" s="94"/>
      <c r="C69" s="95"/>
      <c r="D69" s="95" t="s">
        <v>108</v>
      </c>
      <c r="E69" s="95"/>
      <c r="F69" s="95"/>
      <c r="G69" s="95"/>
      <c r="H69" s="95"/>
      <c r="I69" s="95"/>
      <c r="J69" s="95"/>
      <c r="K69" s="95"/>
      <c r="L69" s="95"/>
      <c r="M69" s="95"/>
      <c r="N69" s="193">
        <f>ROUNDUP($N$366,2)</f>
        <v>0</v>
      </c>
      <c r="O69" s="194"/>
      <c r="P69" s="194"/>
      <c r="Q69" s="194"/>
      <c r="R69" s="96"/>
      <c r="T69" s="95"/>
      <c r="U69" s="95"/>
    </row>
    <row r="70" spans="2:21" s="93" customFormat="1" ht="21" customHeight="1">
      <c r="B70" s="94"/>
      <c r="C70" s="95"/>
      <c r="D70" s="95" t="s">
        <v>109</v>
      </c>
      <c r="E70" s="95"/>
      <c r="F70" s="95"/>
      <c r="G70" s="95"/>
      <c r="H70" s="95"/>
      <c r="I70" s="95"/>
      <c r="J70" s="95"/>
      <c r="K70" s="95"/>
      <c r="L70" s="95"/>
      <c r="M70" s="95"/>
      <c r="N70" s="193">
        <f>ROUNDUP($N$372,2)</f>
        <v>0</v>
      </c>
      <c r="O70" s="194"/>
      <c r="P70" s="194"/>
      <c r="Q70" s="194"/>
      <c r="R70" s="96"/>
      <c r="T70" s="95"/>
      <c r="U70" s="95"/>
    </row>
    <row r="71" spans="2:21" s="66" customFormat="1" ht="25.5" customHeight="1">
      <c r="B71" s="90"/>
      <c r="C71" s="91"/>
      <c r="D71" s="91" t="s">
        <v>110</v>
      </c>
      <c r="E71" s="91"/>
      <c r="F71" s="91"/>
      <c r="G71" s="91"/>
      <c r="H71" s="91"/>
      <c r="I71" s="91"/>
      <c r="J71" s="91"/>
      <c r="K71" s="91"/>
      <c r="L71" s="91"/>
      <c r="M71" s="91"/>
      <c r="N71" s="191">
        <f>ROUNDUP($N$376,2)</f>
        <v>0</v>
      </c>
      <c r="O71" s="192"/>
      <c r="P71" s="192"/>
      <c r="Q71" s="192"/>
      <c r="R71" s="92"/>
      <c r="T71" s="91"/>
      <c r="U71" s="91"/>
    </row>
    <row r="72" spans="2:21" s="93" customFormat="1" ht="21" customHeight="1">
      <c r="B72" s="94"/>
      <c r="C72" s="95"/>
      <c r="D72" s="95" t="s">
        <v>111</v>
      </c>
      <c r="E72" s="95"/>
      <c r="F72" s="95"/>
      <c r="G72" s="95"/>
      <c r="H72" s="95"/>
      <c r="I72" s="95"/>
      <c r="J72" s="95"/>
      <c r="K72" s="95"/>
      <c r="L72" s="95"/>
      <c r="M72" s="95"/>
      <c r="N72" s="193">
        <f>ROUNDUP($N$377,2)</f>
        <v>0</v>
      </c>
      <c r="O72" s="194"/>
      <c r="P72" s="194"/>
      <c r="Q72" s="194"/>
      <c r="R72" s="96"/>
      <c r="T72" s="95"/>
      <c r="U72" s="95"/>
    </row>
    <row r="73" spans="2:21" s="66" customFormat="1" ht="25.5" customHeight="1">
      <c r="B73" s="90"/>
      <c r="C73" s="91"/>
      <c r="D73" s="91" t="s">
        <v>112</v>
      </c>
      <c r="E73" s="91"/>
      <c r="F73" s="91"/>
      <c r="G73" s="91"/>
      <c r="H73" s="91"/>
      <c r="I73" s="91"/>
      <c r="J73" s="91"/>
      <c r="K73" s="91"/>
      <c r="L73" s="91"/>
      <c r="M73" s="91"/>
      <c r="N73" s="191">
        <f>ROUNDUP($N$383,2)</f>
        <v>0</v>
      </c>
      <c r="O73" s="192"/>
      <c r="P73" s="192"/>
      <c r="Q73" s="192"/>
      <c r="R73" s="92"/>
      <c r="T73" s="91"/>
      <c r="U73" s="91"/>
    </row>
    <row r="74" spans="2:21" s="93" customFormat="1" ht="21" customHeight="1">
      <c r="B74" s="94"/>
      <c r="C74" s="95"/>
      <c r="D74" s="95" t="s">
        <v>113</v>
      </c>
      <c r="E74" s="95"/>
      <c r="F74" s="95"/>
      <c r="G74" s="95"/>
      <c r="H74" s="95"/>
      <c r="I74" s="95"/>
      <c r="J74" s="95"/>
      <c r="K74" s="95"/>
      <c r="L74" s="95"/>
      <c r="M74" s="95"/>
      <c r="N74" s="193">
        <f>ROUNDUP($N$384,2)</f>
        <v>0</v>
      </c>
      <c r="O74" s="194"/>
      <c r="P74" s="194"/>
      <c r="Q74" s="194"/>
      <c r="R74" s="96"/>
      <c r="T74" s="95"/>
      <c r="U74" s="95"/>
    </row>
    <row r="75" spans="2:21" s="6" customFormat="1" ht="22.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5"/>
      <c r="T75" s="22"/>
      <c r="U75" s="22"/>
    </row>
    <row r="76" spans="2:21" s="6" customFormat="1" ht="7.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  <c r="T76" s="22"/>
      <c r="U76" s="22"/>
    </row>
    <row r="80" spans="2:19" s="6" customFormat="1" ht="7.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</row>
    <row r="81" spans="2:19" s="6" customFormat="1" ht="37.5" customHeight="1">
      <c r="B81" s="21"/>
      <c r="C81" s="150" t="s">
        <v>114</v>
      </c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41"/>
    </row>
    <row r="82" spans="2:19" s="6" customFormat="1" ht="7.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41"/>
    </row>
    <row r="83" spans="2:19" s="6" customFormat="1" ht="15" customHeight="1">
      <c r="B83" s="21"/>
      <c r="C83" s="16" t="s">
        <v>14</v>
      </c>
      <c r="D83" s="22"/>
      <c r="E83" s="22"/>
      <c r="F83" s="184" t="str">
        <f>$F$6</f>
        <v>L2013-33 - Přípojka vody s tech. šachtou pro stávající kašnu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22"/>
      <c r="S83" s="41"/>
    </row>
    <row r="84" spans="2:19" s="6" customFormat="1" ht="15" customHeight="1">
      <c r="B84" s="21"/>
      <c r="C84" s="15" t="s">
        <v>83</v>
      </c>
      <c r="D84" s="22"/>
      <c r="E84" s="22"/>
      <c r="F84" s="156" t="str">
        <f>$F$7</f>
        <v>01 - Vodovodní přípojka</v>
      </c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22"/>
      <c r="S84" s="41"/>
    </row>
    <row r="85" spans="2:19" s="6" customFormat="1" ht="7.5" customHeight="1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41"/>
    </row>
    <row r="86" spans="2:19" s="6" customFormat="1" ht="18.75" customHeight="1">
      <c r="B86" s="21"/>
      <c r="C86" s="16" t="s">
        <v>18</v>
      </c>
      <c r="D86" s="22"/>
      <c r="E86" s="22"/>
      <c r="F86" s="17" t="str">
        <f>$F$10</f>
        <v>Město Jablunkov</v>
      </c>
      <c r="G86" s="22"/>
      <c r="H86" s="22"/>
      <c r="I86" s="22"/>
      <c r="J86" s="22"/>
      <c r="K86" s="16" t="s">
        <v>20</v>
      </c>
      <c r="L86" s="22"/>
      <c r="M86" s="185" t="str">
        <f>IF($O$10="","",$O$10)</f>
        <v>24.10.2013</v>
      </c>
      <c r="N86" s="168"/>
      <c r="O86" s="168"/>
      <c r="P86" s="168"/>
      <c r="Q86" s="22"/>
      <c r="R86" s="22"/>
      <c r="S86" s="41"/>
    </row>
    <row r="87" spans="2:19" s="6" customFormat="1" ht="7.5" customHeight="1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41"/>
    </row>
    <row r="88" spans="2:19" s="6" customFormat="1" ht="15.75" customHeight="1">
      <c r="B88" s="21"/>
      <c r="C88" s="16" t="s">
        <v>24</v>
      </c>
      <c r="D88" s="22"/>
      <c r="E88" s="22"/>
      <c r="F88" s="17" t="str">
        <f>$E$13</f>
        <v>Město Jablunkov, Dukelská 144, 739 91 Jablunkov</v>
      </c>
      <c r="G88" s="22"/>
      <c r="H88" s="22"/>
      <c r="I88" s="22"/>
      <c r="J88" s="22"/>
      <c r="K88" s="16" t="s">
        <v>30</v>
      </c>
      <c r="L88" s="22"/>
      <c r="M88" s="169" t="str">
        <f>$E$19</f>
        <v> </v>
      </c>
      <c r="N88" s="168"/>
      <c r="O88" s="168"/>
      <c r="P88" s="168"/>
      <c r="Q88" s="168"/>
      <c r="R88" s="22"/>
      <c r="S88" s="41"/>
    </row>
    <row r="89" spans="2:19" s="6" customFormat="1" ht="15" customHeight="1">
      <c r="B89" s="21"/>
      <c r="C89" s="16" t="s">
        <v>28</v>
      </c>
      <c r="D89" s="22"/>
      <c r="E89" s="22"/>
      <c r="F89" s="17" t="str">
        <f>IF($E$16="","",$E$16)</f>
        <v>Vyplň údaj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41"/>
    </row>
    <row r="90" spans="2:19" s="6" customFormat="1" ht="11.25" customHeight="1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41"/>
    </row>
    <row r="91" spans="2:27" s="97" customFormat="1" ht="30" customHeight="1">
      <c r="B91" s="98"/>
      <c r="C91" s="99" t="s">
        <v>115</v>
      </c>
      <c r="D91" s="100" t="s">
        <v>51</v>
      </c>
      <c r="E91" s="100" t="s">
        <v>47</v>
      </c>
      <c r="F91" s="195" t="s">
        <v>116</v>
      </c>
      <c r="G91" s="196"/>
      <c r="H91" s="196"/>
      <c r="I91" s="196"/>
      <c r="J91" s="100" t="s">
        <v>117</v>
      </c>
      <c r="K91" s="100" t="s">
        <v>118</v>
      </c>
      <c r="L91" s="195" t="s">
        <v>119</v>
      </c>
      <c r="M91" s="196"/>
      <c r="N91" s="195" t="s">
        <v>120</v>
      </c>
      <c r="O91" s="196"/>
      <c r="P91" s="196"/>
      <c r="Q91" s="196"/>
      <c r="R91" s="101" t="s">
        <v>121</v>
      </c>
      <c r="S91" s="102"/>
      <c r="T91" s="53" t="s">
        <v>122</v>
      </c>
      <c r="U91" s="54" t="s">
        <v>35</v>
      </c>
      <c r="V91" s="54" t="s">
        <v>123</v>
      </c>
      <c r="W91" s="54" t="s">
        <v>124</v>
      </c>
      <c r="X91" s="54" t="s">
        <v>125</v>
      </c>
      <c r="Y91" s="54" t="s">
        <v>126</v>
      </c>
      <c r="Z91" s="54" t="s">
        <v>127</v>
      </c>
      <c r="AA91" s="55" t="s">
        <v>128</v>
      </c>
    </row>
    <row r="92" spans="2:63" s="6" customFormat="1" ht="30" customHeight="1">
      <c r="B92" s="21"/>
      <c r="C92" s="60" t="s">
        <v>89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11">
        <f>$BK$92</f>
        <v>0</v>
      </c>
      <c r="O92" s="168"/>
      <c r="P92" s="168"/>
      <c r="Q92" s="168"/>
      <c r="R92" s="22"/>
      <c r="S92" s="41"/>
      <c r="T92" s="57"/>
      <c r="U92" s="58"/>
      <c r="V92" s="58"/>
      <c r="W92" s="103">
        <f>$W$93+$W$295+$W$376+$W$383</f>
        <v>0</v>
      </c>
      <c r="X92" s="58"/>
      <c r="Y92" s="103">
        <f>$Y$93+$Y$295+$Y$376+$Y$383</f>
        <v>212.24275679600004</v>
      </c>
      <c r="Z92" s="58"/>
      <c r="AA92" s="104">
        <f>$AA$93+$AA$295+$AA$376+$AA$383</f>
        <v>149.30010000000001</v>
      </c>
      <c r="AT92" s="6" t="s">
        <v>65</v>
      </c>
      <c r="AU92" s="6" t="s">
        <v>90</v>
      </c>
      <c r="BK92" s="105">
        <f>$BK$93+$BK$295+$BK$376+$BK$383</f>
        <v>0</v>
      </c>
    </row>
    <row r="93" spans="2:63" s="106" customFormat="1" ht="37.5" customHeight="1">
      <c r="B93" s="107"/>
      <c r="C93" s="108"/>
      <c r="D93" s="109" t="s">
        <v>91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2">
        <f>$BK$93</f>
        <v>0</v>
      </c>
      <c r="O93" s="213"/>
      <c r="P93" s="213"/>
      <c r="Q93" s="213"/>
      <c r="R93" s="108"/>
      <c r="S93" s="110"/>
      <c r="T93" s="111"/>
      <c r="U93" s="108"/>
      <c r="V93" s="108"/>
      <c r="W93" s="112">
        <f>$W$94+$W$148+$W$170+$W$178+$W$185+$W$196+$W$200+$W$267</f>
        <v>0</v>
      </c>
      <c r="X93" s="108"/>
      <c r="Y93" s="112">
        <f>$Y$94+$Y$148+$Y$170+$Y$178+$Y$185+$Y$196+$Y$200+$Y$267</f>
        <v>211.92017959600003</v>
      </c>
      <c r="Z93" s="108"/>
      <c r="AA93" s="113">
        <f>$AA$94+$AA$148+$AA$170+$AA$178+$AA$185+$AA$196+$AA$200+$AA$267</f>
        <v>149.30010000000001</v>
      </c>
      <c r="AR93" s="114" t="s">
        <v>17</v>
      </c>
      <c r="AT93" s="114" t="s">
        <v>65</v>
      </c>
      <c r="AU93" s="114" t="s">
        <v>66</v>
      </c>
      <c r="AY93" s="114" t="s">
        <v>129</v>
      </c>
      <c r="BK93" s="115">
        <f>$BK$94+$BK$148+$BK$170+$BK$178+$BK$185+$BK$196+$BK$200+$BK$267</f>
        <v>0</v>
      </c>
    </row>
    <row r="94" spans="2:63" s="106" customFormat="1" ht="21" customHeight="1">
      <c r="B94" s="107"/>
      <c r="C94" s="108"/>
      <c r="D94" s="116" t="s">
        <v>92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4">
        <f>$BK$94</f>
        <v>0</v>
      </c>
      <c r="O94" s="213"/>
      <c r="P94" s="213"/>
      <c r="Q94" s="213"/>
      <c r="R94" s="108"/>
      <c r="S94" s="110"/>
      <c r="T94" s="111"/>
      <c r="U94" s="108"/>
      <c r="V94" s="108"/>
      <c r="W94" s="112">
        <f>SUM($W$95:$W$147)</f>
        <v>0</v>
      </c>
      <c r="X94" s="108"/>
      <c r="Y94" s="112">
        <f>SUM($Y$95:$Y$147)</f>
        <v>24.622536</v>
      </c>
      <c r="Z94" s="108"/>
      <c r="AA94" s="113">
        <f>SUM($AA$95:$AA$147)</f>
        <v>134.68830000000003</v>
      </c>
      <c r="AR94" s="114" t="s">
        <v>17</v>
      </c>
      <c r="AT94" s="114" t="s">
        <v>65</v>
      </c>
      <c r="AU94" s="114" t="s">
        <v>17</v>
      </c>
      <c r="AY94" s="114" t="s">
        <v>129</v>
      </c>
      <c r="BK94" s="115">
        <f>SUM($BK$95:$BK$147)</f>
        <v>0</v>
      </c>
    </row>
    <row r="95" spans="2:65" s="6" customFormat="1" ht="39" customHeight="1">
      <c r="B95" s="21"/>
      <c r="C95" s="117" t="s">
        <v>17</v>
      </c>
      <c r="D95" s="117" t="s">
        <v>130</v>
      </c>
      <c r="E95" s="118" t="s">
        <v>131</v>
      </c>
      <c r="F95" s="197" t="s">
        <v>132</v>
      </c>
      <c r="G95" s="198"/>
      <c r="H95" s="198"/>
      <c r="I95" s="198"/>
      <c r="J95" s="120" t="s">
        <v>133</v>
      </c>
      <c r="K95" s="121">
        <v>166.9</v>
      </c>
      <c r="L95" s="199"/>
      <c r="M95" s="198"/>
      <c r="N95" s="200">
        <f>ROUND($L$95*$K$95,2)</f>
        <v>0</v>
      </c>
      <c r="O95" s="198"/>
      <c r="P95" s="198"/>
      <c r="Q95" s="198"/>
      <c r="R95" s="119" t="s">
        <v>134</v>
      </c>
      <c r="S95" s="41"/>
      <c r="T95" s="122"/>
      <c r="U95" s="123" t="s">
        <v>36</v>
      </c>
      <c r="V95" s="22"/>
      <c r="W95" s="22"/>
      <c r="X95" s="124">
        <v>0</v>
      </c>
      <c r="Y95" s="124">
        <f>$X$95*$K$95</f>
        <v>0</v>
      </c>
      <c r="Z95" s="124">
        <v>0.417</v>
      </c>
      <c r="AA95" s="125">
        <f>$Z$95*$K$95</f>
        <v>69.5973</v>
      </c>
      <c r="AR95" s="80" t="s">
        <v>135</v>
      </c>
      <c r="AT95" s="80" t="s">
        <v>130</v>
      </c>
      <c r="AU95" s="80" t="s">
        <v>74</v>
      </c>
      <c r="AY95" s="6" t="s">
        <v>129</v>
      </c>
      <c r="BE95" s="126">
        <f>IF($U$95="základní",$N$95,0)</f>
        <v>0</v>
      </c>
      <c r="BF95" s="126">
        <f>IF($U$95="snížená",$N$95,0)</f>
        <v>0</v>
      </c>
      <c r="BG95" s="126">
        <f>IF($U$95="zákl. přenesená",$N$95,0)</f>
        <v>0</v>
      </c>
      <c r="BH95" s="126">
        <f>IF($U$95="sníž. přenesená",$N$95,0)</f>
        <v>0</v>
      </c>
      <c r="BI95" s="126">
        <f>IF($U$95="nulová",$N$95,0)</f>
        <v>0</v>
      </c>
      <c r="BJ95" s="80" t="s">
        <v>17</v>
      </c>
      <c r="BK95" s="126">
        <f>ROUND($L$95*$K$95,2)</f>
        <v>0</v>
      </c>
      <c r="BL95" s="80" t="s">
        <v>135</v>
      </c>
      <c r="BM95" s="80" t="s">
        <v>136</v>
      </c>
    </row>
    <row r="96" spans="2:47" s="6" customFormat="1" ht="16.5" customHeight="1">
      <c r="B96" s="21"/>
      <c r="C96" s="22"/>
      <c r="D96" s="22"/>
      <c r="E96" s="22"/>
      <c r="F96" s="201" t="s">
        <v>132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137</v>
      </c>
      <c r="AU96" s="6" t="s">
        <v>74</v>
      </c>
    </row>
    <row r="97" spans="2:51" s="6" customFormat="1" ht="15.75" customHeight="1">
      <c r="B97" s="127"/>
      <c r="C97" s="128"/>
      <c r="D97" s="128"/>
      <c r="E97" s="128" t="s">
        <v>138</v>
      </c>
      <c r="F97" s="202" t="s">
        <v>139</v>
      </c>
      <c r="G97" s="203"/>
      <c r="H97" s="203"/>
      <c r="I97" s="203"/>
      <c r="J97" s="128"/>
      <c r="K97" s="129">
        <v>166.9</v>
      </c>
      <c r="L97" s="128"/>
      <c r="M97" s="128"/>
      <c r="N97" s="128"/>
      <c r="O97" s="128"/>
      <c r="P97" s="128"/>
      <c r="Q97" s="128"/>
      <c r="R97" s="128"/>
      <c r="S97" s="130"/>
      <c r="T97" s="131"/>
      <c r="U97" s="128"/>
      <c r="V97" s="128"/>
      <c r="W97" s="128"/>
      <c r="X97" s="128"/>
      <c r="Y97" s="128"/>
      <c r="Z97" s="128"/>
      <c r="AA97" s="132"/>
      <c r="AT97" s="133" t="s">
        <v>140</v>
      </c>
      <c r="AU97" s="133" t="s">
        <v>74</v>
      </c>
      <c r="AV97" s="133" t="s">
        <v>74</v>
      </c>
      <c r="AW97" s="133" t="s">
        <v>90</v>
      </c>
      <c r="AX97" s="133" t="s">
        <v>17</v>
      </c>
      <c r="AY97" s="133" t="s">
        <v>129</v>
      </c>
    </row>
    <row r="98" spans="2:65" s="6" customFormat="1" ht="27" customHeight="1">
      <c r="B98" s="21"/>
      <c r="C98" s="117" t="s">
        <v>74</v>
      </c>
      <c r="D98" s="117" t="s">
        <v>130</v>
      </c>
      <c r="E98" s="118" t="s">
        <v>141</v>
      </c>
      <c r="F98" s="197" t="s">
        <v>142</v>
      </c>
      <c r="G98" s="198"/>
      <c r="H98" s="198"/>
      <c r="I98" s="198"/>
      <c r="J98" s="120" t="s">
        <v>143</v>
      </c>
      <c r="K98" s="121">
        <v>50.07</v>
      </c>
      <c r="L98" s="199"/>
      <c r="M98" s="198"/>
      <c r="N98" s="200">
        <f>ROUND($L$98*$K$98,2)</f>
        <v>0</v>
      </c>
      <c r="O98" s="198"/>
      <c r="P98" s="198"/>
      <c r="Q98" s="198"/>
      <c r="R98" s="119" t="s">
        <v>134</v>
      </c>
      <c r="S98" s="41"/>
      <c r="T98" s="122"/>
      <c r="U98" s="123" t="s">
        <v>36</v>
      </c>
      <c r="V98" s="22"/>
      <c r="W98" s="22"/>
      <c r="X98" s="124">
        <v>0</v>
      </c>
      <c r="Y98" s="124">
        <f>$X$98*$K$98</f>
        <v>0</v>
      </c>
      <c r="Z98" s="124">
        <v>1.3</v>
      </c>
      <c r="AA98" s="125">
        <f>$Z$98*$K$98</f>
        <v>65.09100000000001</v>
      </c>
      <c r="AR98" s="80" t="s">
        <v>135</v>
      </c>
      <c r="AT98" s="80" t="s">
        <v>130</v>
      </c>
      <c r="AU98" s="80" t="s">
        <v>74</v>
      </c>
      <c r="AY98" s="6" t="s">
        <v>129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135</v>
      </c>
      <c r="BM98" s="80" t="s">
        <v>144</v>
      </c>
    </row>
    <row r="99" spans="2:47" s="6" customFormat="1" ht="16.5" customHeight="1">
      <c r="B99" s="21"/>
      <c r="C99" s="22"/>
      <c r="D99" s="22"/>
      <c r="E99" s="22"/>
      <c r="F99" s="201" t="s">
        <v>142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137</v>
      </c>
      <c r="AU99" s="6" t="s">
        <v>74</v>
      </c>
    </row>
    <row r="100" spans="2:51" s="6" customFormat="1" ht="15.75" customHeight="1">
      <c r="B100" s="127"/>
      <c r="C100" s="128"/>
      <c r="D100" s="128"/>
      <c r="E100" s="128"/>
      <c r="F100" s="202" t="s">
        <v>145</v>
      </c>
      <c r="G100" s="203"/>
      <c r="H100" s="203"/>
      <c r="I100" s="203"/>
      <c r="J100" s="128"/>
      <c r="K100" s="129">
        <v>50.07</v>
      </c>
      <c r="L100" s="128"/>
      <c r="M100" s="128"/>
      <c r="N100" s="128"/>
      <c r="O100" s="128"/>
      <c r="P100" s="128"/>
      <c r="Q100" s="128"/>
      <c r="R100" s="128"/>
      <c r="S100" s="130"/>
      <c r="T100" s="131"/>
      <c r="U100" s="128"/>
      <c r="V100" s="128"/>
      <c r="W100" s="128"/>
      <c r="X100" s="128"/>
      <c r="Y100" s="128"/>
      <c r="Z100" s="128"/>
      <c r="AA100" s="132"/>
      <c r="AT100" s="133" t="s">
        <v>140</v>
      </c>
      <c r="AU100" s="133" t="s">
        <v>74</v>
      </c>
      <c r="AV100" s="133" t="s">
        <v>74</v>
      </c>
      <c r="AW100" s="133" t="s">
        <v>90</v>
      </c>
      <c r="AX100" s="133" t="s">
        <v>17</v>
      </c>
      <c r="AY100" s="133" t="s">
        <v>129</v>
      </c>
    </row>
    <row r="101" spans="2:65" s="6" customFormat="1" ht="27" customHeight="1">
      <c r="B101" s="21"/>
      <c r="C101" s="117" t="s">
        <v>146</v>
      </c>
      <c r="D101" s="117" t="s">
        <v>130</v>
      </c>
      <c r="E101" s="118" t="s">
        <v>147</v>
      </c>
      <c r="F101" s="197" t="s">
        <v>148</v>
      </c>
      <c r="G101" s="198"/>
      <c r="H101" s="198"/>
      <c r="I101" s="198"/>
      <c r="J101" s="120" t="s">
        <v>143</v>
      </c>
      <c r="K101" s="121">
        <v>119.576</v>
      </c>
      <c r="L101" s="199"/>
      <c r="M101" s="198"/>
      <c r="N101" s="200">
        <f>ROUND($L$101*$K$101,2)</f>
        <v>0</v>
      </c>
      <c r="O101" s="198"/>
      <c r="P101" s="198"/>
      <c r="Q101" s="198"/>
      <c r="R101" s="119" t="s">
        <v>134</v>
      </c>
      <c r="S101" s="41"/>
      <c r="T101" s="122"/>
      <c r="U101" s="123" t="s">
        <v>36</v>
      </c>
      <c r="V101" s="22"/>
      <c r="W101" s="22"/>
      <c r="X101" s="124">
        <v>0</v>
      </c>
      <c r="Y101" s="124">
        <f>$X$101*$K$101</f>
        <v>0</v>
      </c>
      <c r="Z101" s="124">
        <v>0</v>
      </c>
      <c r="AA101" s="125">
        <f>$Z$101*$K$101</f>
        <v>0</v>
      </c>
      <c r="AR101" s="80" t="s">
        <v>135</v>
      </c>
      <c r="AT101" s="80" t="s">
        <v>130</v>
      </c>
      <c r="AU101" s="80" t="s">
        <v>74</v>
      </c>
      <c r="AY101" s="6" t="s">
        <v>129</v>
      </c>
      <c r="BE101" s="126">
        <f>IF($U$101="základní",$N$101,0)</f>
        <v>0</v>
      </c>
      <c r="BF101" s="126">
        <f>IF($U$101="snížená",$N$101,0)</f>
        <v>0</v>
      </c>
      <c r="BG101" s="126">
        <f>IF($U$101="zákl. přenesená",$N$101,0)</f>
        <v>0</v>
      </c>
      <c r="BH101" s="126">
        <f>IF($U$101="sníž. přenesená",$N$101,0)</f>
        <v>0</v>
      </c>
      <c r="BI101" s="126">
        <f>IF($U$101="nulová",$N$101,0)</f>
        <v>0</v>
      </c>
      <c r="BJ101" s="80" t="s">
        <v>17</v>
      </c>
      <c r="BK101" s="126">
        <f>ROUND($L$101*$K$101,2)</f>
        <v>0</v>
      </c>
      <c r="BL101" s="80" t="s">
        <v>135</v>
      </c>
      <c r="BM101" s="80" t="s">
        <v>149</v>
      </c>
    </row>
    <row r="102" spans="2:47" s="6" customFormat="1" ht="16.5" customHeight="1">
      <c r="B102" s="21"/>
      <c r="C102" s="22"/>
      <c r="D102" s="22"/>
      <c r="E102" s="22"/>
      <c r="F102" s="201" t="s">
        <v>148</v>
      </c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137</v>
      </c>
      <c r="AU102" s="6" t="s">
        <v>74</v>
      </c>
    </row>
    <row r="103" spans="2:51" s="6" customFormat="1" ht="15.75" customHeight="1">
      <c r="B103" s="127"/>
      <c r="C103" s="128"/>
      <c r="D103" s="128"/>
      <c r="E103" s="128"/>
      <c r="F103" s="202" t="s">
        <v>150</v>
      </c>
      <c r="G103" s="203"/>
      <c r="H103" s="203"/>
      <c r="I103" s="203"/>
      <c r="J103" s="128"/>
      <c r="K103" s="129">
        <v>119.576</v>
      </c>
      <c r="L103" s="128"/>
      <c r="M103" s="128"/>
      <c r="N103" s="128"/>
      <c r="O103" s="128"/>
      <c r="P103" s="128"/>
      <c r="Q103" s="128"/>
      <c r="R103" s="128"/>
      <c r="S103" s="130"/>
      <c r="T103" s="131"/>
      <c r="U103" s="128"/>
      <c r="V103" s="128"/>
      <c r="W103" s="128"/>
      <c r="X103" s="128"/>
      <c r="Y103" s="128"/>
      <c r="Z103" s="128"/>
      <c r="AA103" s="132"/>
      <c r="AT103" s="133" t="s">
        <v>140</v>
      </c>
      <c r="AU103" s="133" t="s">
        <v>74</v>
      </c>
      <c r="AV103" s="133" t="s">
        <v>74</v>
      </c>
      <c r="AW103" s="133" t="s">
        <v>90</v>
      </c>
      <c r="AX103" s="133" t="s">
        <v>17</v>
      </c>
      <c r="AY103" s="133" t="s">
        <v>129</v>
      </c>
    </row>
    <row r="104" spans="2:65" s="6" customFormat="1" ht="27" customHeight="1">
      <c r="B104" s="21"/>
      <c r="C104" s="117" t="s">
        <v>135</v>
      </c>
      <c r="D104" s="117" t="s">
        <v>130</v>
      </c>
      <c r="E104" s="118" t="s">
        <v>151</v>
      </c>
      <c r="F104" s="197" t="s">
        <v>152</v>
      </c>
      <c r="G104" s="198"/>
      <c r="H104" s="198"/>
      <c r="I104" s="198"/>
      <c r="J104" s="120" t="s">
        <v>143</v>
      </c>
      <c r="K104" s="121">
        <v>119.576</v>
      </c>
      <c r="L104" s="199"/>
      <c r="M104" s="198"/>
      <c r="N104" s="200">
        <f>ROUND($L$104*$K$104,2)</f>
        <v>0</v>
      </c>
      <c r="O104" s="198"/>
      <c r="P104" s="198"/>
      <c r="Q104" s="198"/>
      <c r="R104" s="119" t="s">
        <v>134</v>
      </c>
      <c r="S104" s="41"/>
      <c r="T104" s="122"/>
      <c r="U104" s="123" t="s">
        <v>36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135</v>
      </c>
      <c r="AT104" s="80" t="s">
        <v>130</v>
      </c>
      <c r="AU104" s="80" t="s">
        <v>74</v>
      </c>
      <c r="AY104" s="6" t="s">
        <v>129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135</v>
      </c>
      <c r="BM104" s="80" t="s">
        <v>153</v>
      </c>
    </row>
    <row r="105" spans="2:47" s="6" customFormat="1" ht="16.5" customHeight="1">
      <c r="B105" s="21"/>
      <c r="C105" s="22"/>
      <c r="D105" s="22"/>
      <c r="E105" s="22"/>
      <c r="F105" s="201" t="s">
        <v>152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137</v>
      </c>
      <c r="AU105" s="6" t="s">
        <v>74</v>
      </c>
    </row>
    <row r="106" spans="2:65" s="6" customFormat="1" ht="27" customHeight="1">
      <c r="B106" s="21"/>
      <c r="C106" s="117" t="s">
        <v>154</v>
      </c>
      <c r="D106" s="117" t="s">
        <v>130</v>
      </c>
      <c r="E106" s="118" t="s">
        <v>155</v>
      </c>
      <c r="F106" s="197" t="s">
        <v>156</v>
      </c>
      <c r="G106" s="198"/>
      <c r="H106" s="198"/>
      <c r="I106" s="198"/>
      <c r="J106" s="120" t="s">
        <v>143</v>
      </c>
      <c r="K106" s="121">
        <v>64.843</v>
      </c>
      <c r="L106" s="199"/>
      <c r="M106" s="198"/>
      <c r="N106" s="200">
        <f>ROUND($L$106*$K$106,2)</f>
        <v>0</v>
      </c>
      <c r="O106" s="198"/>
      <c r="P106" s="198"/>
      <c r="Q106" s="198"/>
      <c r="R106" s="119" t="s">
        <v>134</v>
      </c>
      <c r="S106" s="41"/>
      <c r="T106" s="122"/>
      <c r="U106" s="123" t="s">
        <v>36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135</v>
      </c>
      <c r="AT106" s="80" t="s">
        <v>130</v>
      </c>
      <c r="AU106" s="80" t="s">
        <v>74</v>
      </c>
      <c r="AY106" s="6" t="s">
        <v>129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135</v>
      </c>
      <c r="BM106" s="80" t="s">
        <v>157</v>
      </c>
    </row>
    <row r="107" spans="2:47" s="6" customFormat="1" ht="16.5" customHeight="1">
      <c r="B107" s="21"/>
      <c r="C107" s="22"/>
      <c r="D107" s="22"/>
      <c r="E107" s="22"/>
      <c r="F107" s="201" t="s">
        <v>156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137</v>
      </c>
      <c r="AU107" s="6" t="s">
        <v>74</v>
      </c>
    </row>
    <row r="108" spans="2:51" s="6" customFormat="1" ht="15.75" customHeight="1">
      <c r="B108" s="127"/>
      <c r="C108" s="128"/>
      <c r="D108" s="128"/>
      <c r="E108" s="128"/>
      <c r="F108" s="202" t="s">
        <v>158</v>
      </c>
      <c r="G108" s="203"/>
      <c r="H108" s="203"/>
      <c r="I108" s="203"/>
      <c r="J108" s="128"/>
      <c r="K108" s="129">
        <v>19.643</v>
      </c>
      <c r="L108" s="128"/>
      <c r="M108" s="128"/>
      <c r="N108" s="128"/>
      <c r="O108" s="128"/>
      <c r="P108" s="128"/>
      <c r="Q108" s="128"/>
      <c r="R108" s="128"/>
      <c r="S108" s="130"/>
      <c r="T108" s="131"/>
      <c r="U108" s="128"/>
      <c r="V108" s="128"/>
      <c r="W108" s="128"/>
      <c r="X108" s="128"/>
      <c r="Y108" s="128"/>
      <c r="Z108" s="128"/>
      <c r="AA108" s="132"/>
      <c r="AT108" s="133" t="s">
        <v>140</v>
      </c>
      <c r="AU108" s="133" t="s">
        <v>74</v>
      </c>
      <c r="AV108" s="133" t="s">
        <v>74</v>
      </c>
      <c r="AW108" s="133" t="s">
        <v>90</v>
      </c>
      <c r="AX108" s="133" t="s">
        <v>66</v>
      </c>
      <c r="AY108" s="133" t="s">
        <v>129</v>
      </c>
    </row>
    <row r="109" spans="2:51" s="6" customFormat="1" ht="27" customHeight="1">
      <c r="B109" s="127"/>
      <c r="C109" s="128"/>
      <c r="D109" s="128"/>
      <c r="E109" s="128"/>
      <c r="F109" s="202" t="s">
        <v>159</v>
      </c>
      <c r="G109" s="203"/>
      <c r="H109" s="203"/>
      <c r="I109" s="203"/>
      <c r="J109" s="128"/>
      <c r="K109" s="129">
        <v>1.8</v>
      </c>
      <c r="L109" s="128"/>
      <c r="M109" s="128"/>
      <c r="N109" s="128"/>
      <c r="O109" s="128"/>
      <c r="P109" s="128"/>
      <c r="Q109" s="128"/>
      <c r="R109" s="128"/>
      <c r="S109" s="130"/>
      <c r="T109" s="131"/>
      <c r="U109" s="128"/>
      <c r="V109" s="128"/>
      <c r="W109" s="128"/>
      <c r="X109" s="128"/>
      <c r="Y109" s="128"/>
      <c r="Z109" s="128"/>
      <c r="AA109" s="132"/>
      <c r="AT109" s="133" t="s">
        <v>140</v>
      </c>
      <c r="AU109" s="133" t="s">
        <v>74</v>
      </c>
      <c r="AV109" s="133" t="s">
        <v>74</v>
      </c>
      <c r="AW109" s="133" t="s">
        <v>90</v>
      </c>
      <c r="AX109" s="133" t="s">
        <v>66</v>
      </c>
      <c r="AY109" s="133" t="s">
        <v>129</v>
      </c>
    </row>
    <row r="110" spans="2:51" s="6" customFormat="1" ht="15.75" customHeight="1">
      <c r="B110" s="127"/>
      <c r="C110" s="128"/>
      <c r="D110" s="128"/>
      <c r="E110" s="128"/>
      <c r="F110" s="202" t="s">
        <v>160</v>
      </c>
      <c r="G110" s="203"/>
      <c r="H110" s="203"/>
      <c r="I110" s="203"/>
      <c r="J110" s="128"/>
      <c r="K110" s="129">
        <v>5.6</v>
      </c>
      <c r="L110" s="128"/>
      <c r="M110" s="128"/>
      <c r="N110" s="128"/>
      <c r="O110" s="128"/>
      <c r="P110" s="128"/>
      <c r="Q110" s="128"/>
      <c r="R110" s="128"/>
      <c r="S110" s="130"/>
      <c r="T110" s="131"/>
      <c r="U110" s="128"/>
      <c r="V110" s="128"/>
      <c r="W110" s="128"/>
      <c r="X110" s="128"/>
      <c r="Y110" s="128"/>
      <c r="Z110" s="128"/>
      <c r="AA110" s="132"/>
      <c r="AT110" s="133" t="s">
        <v>140</v>
      </c>
      <c r="AU110" s="133" t="s">
        <v>74</v>
      </c>
      <c r="AV110" s="133" t="s">
        <v>74</v>
      </c>
      <c r="AW110" s="133" t="s">
        <v>90</v>
      </c>
      <c r="AX110" s="133" t="s">
        <v>66</v>
      </c>
      <c r="AY110" s="133" t="s">
        <v>129</v>
      </c>
    </row>
    <row r="111" spans="2:51" s="6" customFormat="1" ht="27" customHeight="1">
      <c r="B111" s="127"/>
      <c r="C111" s="128"/>
      <c r="D111" s="128"/>
      <c r="E111" s="128"/>
      <c r="F111" s="202" t="s">
        <v>161</v>
      </c>
      <c r="G111" s="203"/>
      <c r="H111" s="203"/>
      <c r="I111" s="203"/>
      <c r="J111" s="128"/>
      <c r="K111" s="129">
        <v>37.8</v>
      </c>
      <c r="L111" s="128"/>
      <c r="M111" s="128"/>
      <c r="N111" s="128"/>
      <c r="O111" s="128"/>
      <c r="P111" s="128"/>
      <c r="Q111" s="128"/>
      <c r="R111" s="128"/>
      <c r="S111" s="130"/>
      <c r="T111" s="131"/>
      <c r="U111" s="128"/>
      <c r="V111" s="128"/>
      <c r="W111" s="128"/>
      <c r="X111" s="128"/>
      <c r="Y111" s="128"/>
      <c r="Z111" s="128"/>
      <c r="AA111" s="132"/>
      <c r="AT111" s="133" t="s">
        <v>140</v>
      </c>
      <c r="AU111" s="133" t="s">
        <v>74</v>
      </c>
      <c r="AV111" s="133" t="s">
        <v>74</v>
      </c>
      <c r="AW111" s="133" t="s">
        <v>90</v>
      </c>
      <c r="AX111" s="133" t="s">
        <v>66</v>
      </c>
      <c r="AY111" s="133" t="s">
        <v>129</v>
      </c>
    </row>
    <row r="112" spans="2:51" s="6" customFormat="1" ht="15.75" customHeight="1">
      <c r="B112" s="134"/>
      <c r="C112" s="135"/>
      <c r="D112" s="135"/>
      <c r="E112" s="135" t="s">
        <v>79</v>
      </c>
      <c r="F112" s="204" t="s">
        <v>162</v>
      </c>
      <c r="G112" s="205"/>
      <c r="H112" s="205"/>
      <c r="I112" s="205"/>
      <c r="J112" s="135"/>
      <c r="K112" s="136">
        <v>64.843</v>
      </c>
      <c r="L112" s="135"/>
      <c r="M112" s="135"/>
      <c r="N112" s="135"/>
      <c r="O112" s="135"/>
      <c r="P112" s="135"/>
      <c r="Q112" s="135"/>
      <c r="R112" s="135"/>
      <c r="S112" s="137"/>
      <c r="T112" s="138"/>
      <c r="U112" s="135"/>
      <c r="V112" s="135"/>
      <c r="W112" s="135"/>
      <c r="X112" s="135"/>
      <c r="Y112" s="135"/>
      <c r="Z112" s="135"/>
      <c r="AA112" s="139"/>
      <c r="AT112" s="140" t="s">
        <v>140</v>
      </c>
      <c r="AU112" s="140" t="s">
        <v>74</v>
      </c>
      <c r="AV112" s="140" t="s">
        <v>135</v>
      </c>
      <c r="AW112" s="140" t="s">
        <v>90</v>
      </c>
      <c r="AX112" s="140" t="s">
        <v>17</v>
      </c>
      <c r="AY112" s="140" t="s">
        <v>129</v>
      </c>
    </row>
    <row r="113" spans="2:65" s="6" customFormat="1" ht="27" customHeight="1">
      <c r="B113" s="21"/>
      <c r="C113" s="117" t="s">
        <v>163</v>
      </c>
      <c r="D113" s="117" t="s">
        <v>130</v>
      </c>
      <c r="E113" s="118" t="s">
        <v>164</v>
      </c>
      <c r="F113" s="197" t="s">
        <v>165</v>
      </c>
      <c r="G113" s="198"/>
      <c r="H113" s="198"/>
      <c r="I113" s="198"/>
      <c r="J113" s="120" t="s">
        <v>143</v>
      </c>
      <c r="K113" s="121">
        <v>94.261</v>
      </c>
      <c r="L113" s="199"/>
      <c r="M113" s="198"/>
      <c r="N113" s="200">
        <f>ROUND($L$113*$K$113,2)</f>
        <v>0</v>
      </c>
      <c r="O113" s="198"/>
      <c r="P113" s="198"/>
      <c r="Q113" s="198"/>
      <c r="R113" s="119" t="s">
        <v>134</v>
      </c>
      <c r="S113" s="41"/>
      <c r="T113" s="122"/>
      <c r="U113" s="123" t="s">
        <v>36</v>
      </c>
      <c r="V113" s="22"/>
      <c r="W113" s="22"/>
      <c r="X113" s="124">
        <v>0</v>
      </c>
      <c r="Y113" s="124">
        <f>$X$113*$K$113</f>
        <v>0</v>
      </c>
      <c r="Z113" s="124">
        <v>0</v>
      </c>
      <c r="AA113" s="125">
        <f>$Z$113*$K$113</f>
        <v>0</v>
      </c>
      <c r="AR113" s="80" t="s">
        <v>135</v>
      </c>
      <c r="AT113" s="80" t="s">
        <v>130</v>
      </c>
      <c r="AU113" s="80" t="s">
        <v>74</v>
      </c>
      <c r="AY113" s="6" t="s">
        <v>129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135</v>
      </c>
      <c r="BM113" s="80" t="s">
        <v>166</v>
      </c>
    </row>
    <row r="114" spans="2:47" s="6" customFormat="1" ht="16.5" customHeight="1">
      <c r="B114" s="21"/>
      <c r="C114" s="22"/>
      <c r="D114" s="22"/>
      <c r="E114" s="22"/>
      <c r="F114" s="201" t="s">
        <v>165</v>
      </c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137</v>
      </c>
      <c r="AU114" s="6" t="s">
        <v>74</v>
      </c>
    </row>
    <row r="115" spans="2:51" s="6" customFormat="1" ht="15.75" customHeight="1">
      <c r="B115" s="127"/>
      <c r="C115" s="128"/>
      <c r="D115" s="128"/>
      <c r="E115" s="128"/>
      <c r="F115" s="202" t="s">
        <v>167</v>
      </c>
      <c r="G115" s="203"/>
      <c r="H115" s="203"/>
      <c r="I115" s="203"/>
      <c r="J115" s="128"/>
      <c r="K115" s="129">
        <v>94.261</v>
      </c>
      <c r="L115" s="128"/>
      <c r="M115" s="128"/>
      <c r="N115" s="128"/>
      <c r="O115" s="128"/>
      <c r="P115" s="128"/>
      <c r="Q115" s="128"/>
      <c r="R115" s="128"/>
      <c r="S115" s="130"/>
      <c r="T115" s="131"/>
      <c r="U115" s="128"/>
      <c r="V115" s="128"/>
      <c r="W115" s="128"/>
      <c r="X115" s="128"/>
      <c r="Y115" s="128"/>
      <c r="Z115" s="128"/>
      <c r="AA115" s="132"/>
      <c r="AT115" s="133" t="s">
        <v>140</v>
      </c>
      <c r="AU115" s="133" t="s">
        <v>74</v>
      </c>
      <c r="AV115" s="133" t="s">
        <v>74</v>
      </c>
      <c r="AW115" s="133" t="s">
        <v>90</v>
      </c>
      <c r="AX115" s="133" t="s">
        <v>17</v>
      </c>
      <c r="AY115" s="133" t="s">
        <v>129</v>
      </c>
    </row>
    <row r="116" spans="2:65" s="6" customFormat="1" ht="27" customHeight="1">
      <c r="B116" s="21"/>
      <c r="C116" s="117" t="s">
        <v>168</v>
      </c>
      <c r="D116" s="117" t="s">
        <v>130</v>
      </c>
      <c r="E116" s="118" t="s">
        <v>169</v>
      </c>
      <c r="F116" s="197" t="s">
        <v>170</v>
      </c>
      <c r="G116" s="198"/>
      <c r="H116" s="198"/>
      <c r="I116" s="198"/>
      <c r="J116" s="120" t="s">
        <v>133</v>
      </c>
      <c r="K116" s="121">
        <v>105.4</v>
      </c>
      <c r="L116" s="199"/>
      <c r="M116" s="198"/>
      <c r="N116" s="200">
        <f>ROUND($L$116*$K$116,2)</f>
        <v>0</v>
      </c>
      <c r="O116" s="198"/>
      <c r="P116" s="198"/>
      <c r="Q116" s="198"/>
      <c r="R116" s="119" t="s">
        <v>134</v>
      </c>
      <c r="S116" s="41"/>
      <c r="T116" s="122"/>
      <c r="U116" s="123" t="s">
        <v>36</v>
      </c>
      <c r="V116" s="22"/>
      <c r="W116" s="22"/>
      <c r="X116" s="124">
        <v>0.00084</v>
      </c>
      <c r="Y116" s="124">
        <f>$X$116*$K$116</f>
        <v>0.088536</v>
      </c>
      <c r="Z116" s="124">
        <v>0</v>
      </c>
      <c r="AA116" s="125">
        <f>$Z$116*$K$116</f>
        <v>0</v>
      </c>
      <c r="AR116" s="80" t="s">
        <v>135</v>
      </c>
      <c r="AT116" s="80" t="s">
        <v>130</v>
      </c>
      <c r="AU116" s="80" t="s">
        <v>74</v>
      </c>
      <c r="AY116" s="6" t="s">
        <v>129</v>
      </c>
      <c r="BE116" s="126">
        <f>IF($U$116="základní",$N$116,0)</f>
        <v>0</v>
      </c>
      <c r="BF116" s="126">
        <f>IF($U$116="snížená",$N$116,0)</f>
        <v>0</v>
      </c>
      <c r="BG116" s="126">
        <f>IF($U$116="zákl. přenesená",$N$116,0)</f>
        <v>0</v>
      </c>
      <c r="BH116" s="126">
        <f>IF($U$116="sníž. přenesená",$N$116,0)</f>
        <v>0</v>
      </c>
      <c r="BI116" s="126">
        <f>IF($U$116="nulová",$N$116,0)</f>
        <v>0</v>
      </c>
      <c r="BJ116" s="80" t="s">
        <v>17</v>
      </c>
      <c r="BK116" s="126">
        <f>ROUND($L$116*$K$116,2)</f>
        <v>0</v>
      </c>
      <c r="BL116" s="80" t="s">
        <v>135</v>
      </c>
      <c r="BM116" s="80" t="s">
        <v>171</v>
      </c>
    </row>
    <row r="117" spans="2:47" s="6" customFormat="1" ht="16.5" customHeight="1">
      <c r="B117" s="21"/>
      <c r="C117" s="22"/>
      <c r="D117" s="22"/>
      <c r="E117" s="22"/>
      <c r="F117" s="201" t="s">
        <v>170</v>
      </c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137</v>
      </c>
      <c r="AU117" s="6" t="s">
        <v>74</v>
      </c>
    </row>
    <row r="118" spans="2:51" s="6" customFormat="1" ht="15.75" customHeight="1">
      <c r="B118" s="127"/>
      <c r="C118" s="128"/>
      <c r="D118" s="128"/>
      <c r="E118" s="128"/>
      <c r="F118" s="202" t="s">
        <v>172</v>
      </c>
      <c r="G118" s="203"/>
      <c r="H118" s="203"/>
      <c r="I118" s="203"/>
      <c r="J118" s="128"/>
      <c r="K118" s="129">
        <v>43.8</v>
      </c>
      <c r="L118" s="128"/>
      <c r="M118" s="128"/>
      <c r="N118" s="128"/>
      <c r="O118" s="128"/>
      <c r="P118" s="128"/>
      <c r="Q118" s="128"/>
      <c r="R118" s="128"/>
      <c r="S118" s="130"/>
      <c r="T118" s="131"/>
      <c r="U118" s="128"/>
      <c r="V118" s="128"/>
      <c r="W118" s="128"/>
      <c r="X118" s="128"/>
      <c r="Y118" s="128"/>
      <c r="Z118" s="128"/>
      <c r="AA118" s="132"/>
      <c r="AT118" s="133" t="s">
        <v>140</v>
      </c>
      <c r="AU118" s="133" t="s">
        <v>74</v>
      </c>
      <c r="AV118" s="133" t="s">
        <v>74</v>
      </c>
      <c r="AW118" s="133" t="s">
        <v>90</v>
      </c>
      <c r="AX118" s="133" t="s">
        <v>66</v>
      </c>
      <c r="AY118" s="133" t="s">
        <v>129</v>
      </c>
    </row>
    <row r="119" spans="2:51" s="6" customFormat="1" ht="15.75" customHeight="1">
      <c r="B119" s="127"/>
      <c r="C119" s="128"/>
      <c r="D119" s="128"/>
      <c r="E119" s="128"/>
      <c r="F119" s="202" t="s">
        <v>173</v>
      </c>
      <c r="G119" s="203"/>
      <c r="H119" s="203"/>
      <c r="I119" s="203"/>
      <c r="J119" s="128"/>
      <c r="K119" s="129">
        <v>61.6</v>
      </c>
      <c r="L119" s="128"/>
      <c r="M119" s="128"/>
      <c r="N119" s="128"/>
      <c r="O119" s="128"/>
      <c r="P119" s="128"/>
      <c r="Q119" s="128"/>
      <c r="R119" s="128"/>
      <c r="S119" s="130"/>
      <c r="T119" s="131"/>
      <c r="U119" s="128"/>
      <c r="V119" s="128"/>
      <c r="W119" s="128"/>
      <c r="X119" s="128"/>
      <c r="Y119" s="128"/>
      <c r="Z119" s="128"/>
      <c r="AA119" s="132"/>
      <c r="AT119" s="133" t="s">
        <v>140</v>
      </c>
      <c r="AU119" s="133" t="s">
        <v>74</v>
      </c>
      <c r="AV119" s="133" t="s">
        <v>74</v>
      </c>
      <c r="AW119" s="133" t="s">
        <v>90</v>
      </c>
      <c r="AX119" s="133" t="s">
        <v>66</v>
      </c>
      <c r="AY119" s="133" t="s">
        <v>129</v>
      </c>
    </row>
    <row r="120" spans="2:51" s="6" customFormat="1" ht="15.75" customHeight="1">
      <c r="B120" s="134"/>
      <c r="C120" s="135"/>
      <c r="D120" s="135"/>
      <c r="E120" s="135"/>
      <c r="F120" s="204" t="s">
        <v>162</v>
      </c>
      <c r="G120" s="205"/>
      <c r="H120" s="205"/>
      <c r="I120" s="205"/>
      <c r="J120" s="135"/>
      <c r="K120" s="136">
        <v>105.4</v>
      </c>
      <c r="L120" s="135"/>
      <c r="M120" s="135"/>
      <c r="N120" s="135"/>
      <c r="O120" s="135"/>
      <c r="P120" s="135"/>
      <c r="Q120" s="135"/>
      <c r="R120" s="135"/>
      <c r="S120" s="137"/>
      <c r="T120" s="138"/>
      <c r="U120" s="135"/>
      <c r="V120" s="135"/>
      <c r="W120" s="135"/>
      <c r="X120" s="135"/>
      <c r="Y120" s="135"/>
      <c r="Z120" s="135"/>
      <c r="AA120" s="139"/>
      <c r="AT120" s="140" t="s">
        <v>140</v>
      </c>
      <c r="AU120" s="140" t="s">
        <v>74</v>
      </c>
      <c r="AV120" s="140" t="s">
        <v>135</v>
      </c>
      <c r="AW120" s="140" t="s">
        <v>90</v>
      </c>
      <c r="AX120" s="140" t="s">
        <v>17</v>
      </c>
      <c r="AY120" s="140" t="s">
        <v>129</v>
      </c>
    </row>
    <row r="121" spans="2:65" s="6" customFormat="1" ht="27" customHeight="1">
      <c r="B121" s="21"/>
      <c r="C121" s="117" t="s">
        <v>174</v>
      </c>
      <c r="D121" s="117" t="s">
        <v>130</v>
      </c>
      <c r="E121" s="118" t="s">
        <v>175</v>
      </c>
      <c r="F121" s="197" t="s">
        <v>176</v>
      </c>
      <c r="G121" s="198"/>
      <c r="H121" s="198"/>
      <c r="I121" s="198"/>
      <c r="J121" s="120" t="s">
        <v>133</v>
      </c>
      <c r="K121" s="121">
        <v>105.4</v>
      </c>
      <c r="L121" s="199"/>
      <c r="M121" s="198"/>
      <c r="N121" s="200">
        <f>ROUND($L$121*$K$121,2)</f>
        <v>0</v>
      </c>
      <c r="O121" s="198"/>
      <c r="P121" s="198"/>
      <c r="Q121" s="198"/>
      <c r="R121" s="119" t="s">
        <v>134</v>
      </c>
      <c r="S121" s="41"/>
      <c r="T121" s="122"/>
      <c r="U121" s="123" t="s">
        <v>36</v>
      </c>
      <c r="V121" s="22"/>
      <c r="W121" s="22"/>
      <c r="X121" s="124">
        <v>0</v>
      </c>
      <c r="Y121" s="124">
        <f>$X$121*$K$121</f>
        <v>0</v>
      </c>
      <c r="Z121" s="124">
        <v>0</v>
      </c>
      <c r="AA121" s="125">
        <f>$Z$121*$K$121</f>
        <v>0</v>
      </c>
      <c r="AR121" s="80" t="s">
        <v>135</v>
      </c>
      <c r="AT121" s="80" t="s">
        <v>130</v>
      </c>
      <c r="AU121" s="80" t="s">
        <v>74</v>
      </c>
      <c r="AY121" s="6" t="s">
        <v>129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135</v>
      </c>
      <c r="BM121" s="80" t="s">
        <v>177</v>
      </c>
    </row>
    <row r="122" spans="2:47" s="6" customFormat="1" ht="16.5" customHeight="1">
      <c r="B122" s="21"/>
      <c r="C122" s="22"/>
      <c r="D122" s="22"/>
      <c r="E122" s="22"/>
      <c r="F122" s="201" t="s">
        <v>176</v>
      </c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137</v>
      </c>
      <c r="AU122" s="6" t="s">
        <v>74</v>
      </c>
    </row>
    <row r="123" spans="2:65" s="6" customFormat="1" ht="27" customHeight="1">
      <c r="B123" s="21"/>
      <c r="C123" s="117" t="s">
        <v>178</v>
      </c>
      <c r="D123" s="117" t="s">
        <v>130</v>
      </c>
      <c r="E123" s="118" t="s">
        <v>179</v>
      </c>
      <c r="F123" s="197" t="s">
        <v>180</v>
      </c>
      <c r="G123" s="198"/>
      <c r="H123" s="198"/>
      <c r="I123" s="198"/>
      <c r="J123" s="120" t="s">
        <v>143</v>
      </c>
      <c r="K123" s="121">
        <v>67.989</v>
      </c>
      <c r="L123" s="199"/>
      <c r="M123" s="198"/>
      <c r="N123" s="200">
        <f>ROUND($L$123*$K$123,2)</f>
        <v>0</v>
      </c>
      <c r="O123" s="198"/>
      <c r="P123" s="198"/>
      <c r="Q123" s="198"/>
      <c r="R123" s="119" t="s">
        <v>134</v>
      </c>
      <c r="S123" s="41"/>
      <c r="T123" s="122"/>
      <c r="U123" s="123" t="s">
        <v>36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135</v>
      </c>
      <c r="AT123" s="80" t="s">
        <v>130</v>
      </c>
      <c r="AU123" s="80" t="s">
        <v>74</v>
      </c>
      <c r="AY123" s="6" t="s">
        <v>129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135</v>
      </c>
      <c r="BM123" s="80" t="s">
        <v>181</v>
      </c>
    </row>
    <row r="124" spans="2:47" s="6" customFormat="1" ht="16.5" customHeight="1">
      <c r="B124" s="21"/>
      <c r="C124" s="22"/>
      <c r="D124" s="22"/>
      <c r="E124" s="22"/>
      <c r="F124" s="201" t="s">
        <v>180</v>
      </c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137</v>
      </c>
      <c r="AU124" s="6" t="s">
        <v>74</v>
      </c>
    </row>
    <row r="125" spans="2:51" s="6" customFormat="1" ht="15.75" customHeight="1">
      <c r="B125" s="127"/>
      <c r="C125" s="128"/>
      <c r="D125" s="128"/>
      <c r="E125" s="128"/>
      <c r="F125" s="202" t="s">
        <v>182</v>
      </c>
      <c r="G125" s="203"/>
      <c r="H125" s="203"/>
      <c r="I125" s="203"/>
      <c r="J125" s="128"/>
      <c r="K125" s="129">
        <v>33.999</v>
      </c>
      <c r="L125" s="128"/>
      <c r="M125" s="128"/>
      <c r="N125" s="128"/>
      <c r="O125" s="128"/>
      <c r="P125" s="128"/>
      <c r="Q125" s="128"/>
      <c r="R125" s="128"/>
      <c r="S125" s="130"/>
      <c r="T125" s="131"/>
      <c r="U125" s="128"/>
      <c r="V125" s="128"/>
      <c r="W125" s="128"/>
      <c r="X125" s="128"/>
      <c r="Y125" s="128"/>
      <c r="Z125" s="128"/>
      <c r="AA125" s="132"/>
      <c r="AT125" s="133" t="s">
        <v>140</v>
      </c>
      <c r="AU125" s="133" t="s">
        <v>74</v>
      </c>
      <c r="AV125" s="133" t="s">
        <v>74</v>
      </c>
      <c r="AW125" s="133" t="s">
        <v>90</v>
      </c>
      <c r="AX125" s="133" t="s">
        <v>66</v>
      </c>
      <c r="AY125" s="133" t="s">
        <v>129</v>
      </c>
    </row>
    <row r="126" spans="2:51" s="6" customFormat="1" ht="15.75" customHeight="1">
      <c r="B126" s="127"/>
      <c r="C126" s="128"/>
      <c r="D126" s="128"/>
      <c r="E126" s="128"/>
      <c r="F126" s="202" t="s">
        <v>183</v>
      </c>
      <c r="G126" s="203"/>
      <c r="H126" s="203"/>
      <c r="I126" s="203"/>
      <c r="J126" s="128"/>
      <c r="K126" s="129">
        <v>33.99</v>
      </c>
      <c r="L126" s="128"/>
      <c r="M126" s="128"/>
      <c r="N126" s="128"/>
      <c r="O126" s="128"/>
      <c r="P126" s="128"/>
      <c r="Q126" s="128"/>
      <c r="R126" s="128"/>
      <c r="S126" s="130"/>
      <c r="T126" s="131"/>
      <c r="U126" s="128"/>
      <c r="V126" s="128"/>
      <c r="W126" s="128"/>
      <c r="X126" s="128"/>
      <c r="Y126" s="128"/>
      <c r="Z126" s="128"/>
      <c r="AA126" s="132"/>
      <c r="AT126" s="133" t="s">
        <v>140</v>
      </c>
      <c r="AU126" s="133" t="s">
        <v>74</v>
      </c>
      <c r="AV126" s="133" t="s">
        <v>74</v>
      </c>
      <c r="AW126" s="133" t="s">
        <v>90</v>
      </c>
      <c r="AX126" s="133" t="s">
        <v>66</v>
      </c>
      <c r="AY126" s="133" t="s">
        <v>129</v>
      </c>
    </row>
    <row r="127" spans="2:51" s="6" customFormat="1" ht="15.75" customHeight="1">
      <c r="B127" s="134"/>
      <c r="C127" s="135"/>
      <c r="D127" s="135"/>
      <c r="E127" s="135"/>
      <c r="F127" s="204" t="s">
        <v>162</v>
      </c>
      <c r="G127" s="205"/>
      <c r="H127" s="205"/>
      <c r="I127" s="205"/>
      <c r="J127" s="135"/>
      <c r="K127" s="136">
        <v>67.989</v>
      </c>
      <c r="L127" s="135"/>
      <c r="M127" s="135"/>
      <c r="N127" s="135"/>
      <c r="O127" s="135"/>
      <c r="P127" s="135"/>
      <c r="Q127" s="135"/>
      <c r="R127" s="135"/>
      <c r="S127" s="137"/>
      <c r="T127" s="138"/>
      <c r="U127" s="135"/>
      <c r="V127" s="135"/>
      <c r="W127" s="135"/>
      <c r="X127" s="135"/>
      <c r="Y127" s="135"/>
      <c r="Z127" s="135"/>
      <c r="AA127" s="139"/>
      <c r="AT127" s="140" t="s">
        <v>140</v>
      </c>
      <c r="AU127" s="140" t="s">
        <v>74</v>
      </c>
      <c r="AV127" s="140" t="s">
        <v>135</v>
      </c>
      <c r="AW127" s="140" t="s">
        <v>90</v>
      </c>
      <c r="AX127" s="140" t="s">
        <v>17</v>
      </c>
      <c r="AY127" s="140" t="s">
        <v>129</v>
      </c>
    </row>
    <row r="128" spans="2:65" s="6" customFormat="1" ht="15.75" customHeight="1">
      <c r="B128" s="21"/>
      <c r="C128" s="117" t="s">
        <v>22</v>
      </c>
      <c r="D128" s="117" t="s">
        <v>130</v>
      </c>
      <c r="E128" s="118" t="s">
        <v>184</v>
      </c>
      <c r="F128" s="197" t="s">
        <v>185</v>
      </c>
      <c r="G128" s="198"/>
      <c r="H128" s="198"/>
      <c r="I128" s="198"/>
      <c r="J128" s="120" t="s">
        <v>143</v>
      </c>
      <c r="K128" s="121">
        <v>33.999</v>
      </c>
      <c r="L128" s="199"/>
      <c r="M128" s="198"/>
      <c r="N128" s="200">
        <f>ROUND($L$128*$K$128,2)</f>
        <v>0</v>
      </c>
      <c r="O128" s="198"/>
      <c r="P128" s="198"/>
      <c r="Q128" s="198"/>
      <c r="R128" s="119" t="s">
        <v>134</v>
      </c>
      <c r="S128" s="41"/>
      <c r="T128" s="122"/>
      <c r="U128" s="123" t="s">
        <v>36</v>
      </c>
      <c r="V128" s="22"/>
      <c r="W128" s="22"/>
      <c r="X128" s="124">
        <v>0</v>
      </c>
      <c r="Y128" s="124">
        <f>$X$128*$K$128</f>
        <v>0</v>
      </c>
      <c r="Z128" s="124">
        <v>0</v>
      </c>
      <c r="AA128" s="125">
        <f>$Z$128*$K$128</f>
        <v>0</v>
      </c>
      <c r="AR128" s="80" t="s">
        <v>135</v>
      </c>
      <c r="AT128" s="80" t="s">
        <v>130</v>
      </c>
      <c r="AU128" s="80" t="s">
        <v>74</v>
      </c>
      <c r="AY128" s="6" t="s">
        <v>129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135</v>
      </c>
      <c r="BM128" s="80" t="s">
        <v>186</v>
      </c>
    </row>
    <row r="129" spans="2:47" s="6" customFormat="1" ht="16.5" customHeight="1">
      <c r="B129" s="21"/>
      <c r="C129" s="22"/>
      <c r="D129" s="22"/>
      <c r="E129" s="22"/>
      <c r="F129" s="201" t="s">
        <v>185</v>
      </c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137</v>
      </c>
      <c r="AU129" s="6" t="s">
        <v>74</v>
      </c>
    </row>
    <row r="130" spans="2:51" s="6" customFormat="1" ht="15.75" customHeight="1">
      <c r="B130" s="127"/>
      <c r="C130" s="128"/>
      <c r="D130" s="128"/>
      <c r="E130" s="128"/>
      <c r="F130" s="202" t="s">
        <v>187</v>
      </c>
      <c r="G130" s="203"/>
      <c r="H130" s="203"/>
      <c r="I130" s="203"/>
      <c r="J130" s="128"/>
      <c r="K130" s="129">
        <v>33.999</v>
      </c>
      <c r="L130" s="128"/>
      <c r="M130" s="128"/>
      <c r="N130" s="128"/>
      <c r="O130" s="128"/>
      <c r="P130" s="128"/>
      <c r="Q130" s="128"/>
      <c r="R130" s="128"/>
      <c r="S130" s="130"/>
      <c r="T130" s="131"/>
      <c r="U130" s="128"/>
      <c r="V130" s="128"/>
      <c r="W130" s="128"/>
      <c r="X130" s="128"/>
      <c r="Y130" s="128"/>
      <c r="Z130" s="128"/>
      <c r="AA130" s="132"/>
      <c r="AT130" s="133" t="s">
        <v>140</v>
      </c>
      <c r="AU130" s="133" t="s">
        <v>74</v>
      </c>
      <c r="AV130" s="133" t="s">
        <v>74</v>
      </c>
      <c r="AW130" s="133" t="s">
        <v>90</v>
      </c>
      <c r="AX130" s="133" t="s">
        <v>17</v>
      </c>
      <c r="AY130" s="133" t="s">
        <v>129</v>
      </c>
    </row>
    <row r="131" spans="2:65" s="6" customFormat="1" ht="15.75" customHeight="1">
      <c r="B131" s="21"/>
      <c r="C131" s="117" t="s">
        <v>188</v>
      </c>
      <c r="D131" s="117" t="s">
        <v>130</v>
      </c>
      <c r="E131" s="118" t="s">
        <v>189</v>
      </c>
      <c r="F131" s="197" t="s">
        <v>190</v>
      </c>
      <c r="G131" s="198"/>
      <c r="H131" s="198"/>
      <c r="I131" s="198"/>
      <c r="J131" s="120" t="s">
        <v>143</v>
      </c>
      <c r="K131" s="121">
        <v>33.999</v>
      </c>
      <c r="L131" s="199"/>
      <c r="M131" s="198"/>
      <c r="N131" s="200">
        <f>ROUND($L$131*$K$131,2)</f>
        <v>0</v>
      </c>
      <c r="O131" s="198"/>
      <c r="P131" s="198"/>
      <c r="Q131" s="198"/>
      <c r="R131" s="119" t="s">
        <v>134</v>
      </c>
      <c r="S131" s="41"/>
      <c r="T131" s="122"/>
      <c r="U131" s="123" t="s">
        <v>36</v>
      </c>
      <c r="V131" s="22"/>
      <c r="W131" s="22"/>
      <c r="X131" s="124">
        <v>0</v>
      </c>
      <c r="Y131" s="124">
        <f>$X$131*$K$131</f>
        <v>0</v>
      </c>
      <c r="Z131" s="124">
        <v>0</v>
      </c>
      <c r="AA131" s="125">
        <f>$Z$131*$K$131</f>
        <v>0</v>
      </c>
      <c r="AR131" s="80" t="s">
        <v>135</v>
      </c>
      <c r="AT131" s="80" t="s">
        <v>130</v>
      </c>
      <c r="AU131" s="80" t="s">
        <v>74</v>
      </c>
      <c r="AY131" s="6" t="s">
        <v>129</v>
      </c>
      <c r="BE131" s="126">
        <f>IF($U$131="základní",$N$131,0)</f>
        <v>0</v>
      </c>
      <c r="BF131" s="126">
        <f>IF($U$131="snížená",$N$131,0)</f>
        <v>0</v>
      </c>
      <c r="BG131" s="126">
        <f>IF($U$131="zákl. přenesená",$N$131,0)</f>
        <v>0</v>
      </c>
      <c r="BH131" s="126">
        <f>IF($U$131="sníž. přenesená",$N$131,0)</f>
        <v>0</v>
      </c>
      <c r="BI131" s="126">
        <f>IF($U$131="nulová",$N$131,0)</f>
        <v>0</v>
      </c>
      <c r="BJ131" s="80" t="s">
        <v>17</v>
      </c>
      <c r="BK131" s="126">
        <f>ROUND($L$131*$K$131,2)</f>
        <v>0</v>
      </c>
      <c r="BL131" s="80" t="s">
        <v>135</v>
      </c>
      <c r="BM131" s="80" t="s">
        <v>191</v>
      </c>
    </row>
    <row r="132" spans="2:47" s="6" customFormat="1" ht="16.5" customHeight="1">
      <c r="B132" s="21"/>
      <c r="C132" s="22"/>
      <c r="D132" s="22"/>
      <c r="E132" s="22"/>
      <c r="F132" s="201" t="s">
        <v>190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137</v>
      </c>
      <c r="AU132" s="6" t="s">
        <v>74</v>
      </c>
    </row>
    <row r="133" spans="2:51" s="6" customFormat="1" ht="15.75" customHeight="1">
      <c r="B133" s="127"/>
      <c r="C133" s="128"/>
      <c r="D133" s="128"/>
      <c r="E133" s="128"/>
      <c r="F133" s="202" t="s">
        <v>192</v>
      </c>
      <c r="G133" s="203"/>
      <c r="H133" s="203"/>
      <c r="I133" s="203"/>
      <c r="J133" s="128"/>
      <c r="K133" s="129">
        <v>33.999</v>
      </c>
      <c r="L133" s="128"/>
      <c r="M133" s="128"/>
      <c r="N133" s="128"/>
      <c r="O133" s="128"/>
      <c r="P133" s="128"/>
      <c r="Q133" s="128"/>
      <c r="R133" s="128"/>
      <c r="S133" s="130"/>
      <c r="T133" s="131"/>
      <c r="U133" s="128"/>
      <c r="V133" s="128"/>
      <c r="W133" s="128"/>
      <c r="X133" s="128"/>
      <c r="Y133" s="128"/>
      <c r="Z133" s="128"/>
      <c r="AA133" s="132"/>
      <c r="AT133" s="133" t="s">
        <v>140</v>
      </c>
      <c r="AU133" s="133" t="s">
        <v>74</v>
      </c>
      <c r="AV133" s="133" t="s">
        <v>74</v>
      </c>
      <c r="AW133" s="133" t="s">
        <v>90</v>
      </c>
      <c r="AX133" s="133" t="s">
        <v>17</v>
      </c>
      <c r="AY133" s="133" t="s">
        <v>129</v>
      </c>
    </row>
    <row r="134" spans="2:65" s="6" customFormat="1" ht="27" customHeight="1">
      <c r="B134" s="21"/>
      <c r="C134" s="117" t="s">
        <v>193</v>
      </c>
      <c r="D134" s="117" t="s">
        <v>130</v>
      </c>
      <c r="E134" s="118" t="s">
        <v>194</v>
      </c>
      <c r="F134" s="197" t="s">
        <v>195</v>
      </c>
      <c r="G134" s="198"/>
      <c r="H134" s="198"/>
      <c r="I134" s="198"/>
      <c r="J134" s="120" t="s">
        <v>196</v>
      </c>
      <c r="K134" s="121">
        <v>16</v>
      </c>
      <c r="L134" s="199"/>
      <c r="M134" s="198"/>
      <c r="N134" s="200">
        <f>ROUND($L$134*$K$134,2)</f>
        <v>0</v>
      </c>
      <c r="O134" s="198"/>
      <c r="P134" s="198"/>
      <c r="Q134" s="198"/>
      <c r="R134" s="119" t="s">
        <v>134</v>
      </c>
      <c r="S134" s="41"/>
      <c r="T134" s="122"/>
      <c r="U134" s="123" t="s">
        <v>36</v>
      </c>
      <c r="V134" s="22"/>
      <c r="W134" s="22"/>
      <c r="X134" s="124">
        <v>0</v>
      </c>
      <c r="Y134" s="124">
        <f>$X$134*$K$134</f>
        <v>0</v>
      </c>
      <c r="Z134" s="124">
        <v>0</v>
      </c>
      <c r="AA134" s="125">
        <f>$Z$134*$K$134</f>
        <v>0</v>
      </c>
      <c r="AR134" s="80" t="s">
        <v>135</v>
      </c>
      <c r="AT134" s="80" t="s">
        <v>130</v>
      </c>
      <c r="AU134" s="80" t="s">
        <v>74</v>
      </c>
      <c r="AY134" s="6" t="s">
        <v>129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135</v>
      </c>
      <c r="BM134" s="80" t="s">
        <v>197</v>
      </c>
    </row>
    <row r="135" spans="2:47" s="6" customFormat="1" ht="16.5" customHeight="1">
      <c r="B135" s="21"/>
      <c r="C135" s="22"/>
      <c r="D135" s="22"/>
      <c r="E135" s="22"/>
      <c r="F135" s="201" t="s">
        <v>195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137</v>
      </c>
      <c r="AU135" s="6" t="s">
        <v>74</v>
      </c>
    </row>
    <row r="136" spans="2:65" s="6" customFormat="1" ht="27" customHeight="1">
      <c r="B136" s="21"/>
      <c r="C136" s="117" t="s">
        <v>198</v>
      </c>
      <c r="D136" s="117" t="s">
        <v>130</v>
      </c>
      <c r="E136" s="118" t="s">
        <v>199</v>
      </c>
      <c r="F136" s="197" t="s">
        <v>200</v>
      </c>
      <c r="G136" s="198"/>
      <c r="H136" s="198"/>
      <c r="I136" s="198"/>
      <c r="J136" s="120" t="s">
        <v>143</v>
      </c>
      <c r="K136" s="121">
        <v>150.42</v>
      </c>
      <c r="L136" s="199"/>
      <c r="M136" s="198"/>
      <c r="N136" s="200">
        <f>ROUND($L$136*$K$136,2)</f>
        <v>0</v>
      </c>
      <c r="O136" s="198"/>
      <c r="P136" s="198"/>
      <c r="Q136" s="198"/>
      <c r="R136" s="119" t="s">
        <v>134</v>
      </c>
      <c r="S136" s="41"/>
      <c r="T136" s="122"/>
      <c r="U136" s="123" t="s">
        <v>36</v>
      </c>
      <c r="V136" s="22"/>
      <c r="W136" s="22"/>
      <c r="X136" s="124">
        <v>0</v>
      </c>
      <c r="Y136" s="124">
        <f>$X$136*$K$136</f>
        <v>0</v>
      </c>
      <c r="Z136" s="124">
        <v>0</v>
      </c>
      <c r="AA136" s="125">
        <f>$Z$136*$K$136</f>
        <v>0</v>
      </c>
      <c r="AR136" s="80" t="s">
        <v>135</v>
      </c>
      <c r="AT136" s="80" t="s">
        <v>130</v>
      </c>
      <c r="AU136" s="80" t="s">
        <v>74</v>
      </c>
      <c r="AY136" s="6" t="s">
        <v>129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135</v>
      </c>
      <c r="BM136" s="80" t="s">
        <v>201</v>
      </c>
    </row>
    <row r="137" spans="2:47" s="6" customFormat="1" ht="16.5" customHeight="1">
      <c r="B137" s="21"/>
      <c r="C137" s="22"/>
      <c r="D137" s="22"/>
      <c r="E137" s="22"/>
      <c r="F137" s="201" t="s">
        <v>200</v>
      </c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137</v>
      </c>
      <c r="AU137" s="6" t="s">
        <v>74</v>
      </c>
    </row>
    <row r="138" spans="2:51" s="6" customFormat="1" ht="15.75" customHeight="1">
      <c r="B138" s="127"/>
      <c r="C138" s="128"/>
      <c r="D138" s="128"/>
      <c r="E138" s="128"/>
      <c r="F138" s="202" t="s">
        <v>202</v>
      </c>
      <c r="G138" s="203"/>
      <c r="H138" s="203"/>
      <c r="I138" s="203"/>
      <c r="J138" s="128"/>
      <c r="K138" s="129">
        <v>150.42</v>
      </c>
      <c r="L138" s="128"/>
      <c r="M138" s="128"/>
      <c r="N138" s="128"/>
      <c r="O138" s="128"/>
      <c r="P138" s="128"/>
      <c r="Q138" s="128"/>
      <c r="R138" s="128"/>
      <c r="S138" s="130"/>
      <c r="T138" s="131"/>
      <c r="U138" s="128"/>
      <c r="V138" s="128"/>
      <c r="W138" s="128"/>
      <c r="X138" s="128"/>
      <c r="Y138" s="128"/>
      <c r="Z138" s="128"/>
      <c r="AA138" s="132"/>
      <c r="AT138" s="133" t="s">
        <v>140</v>
      </c>
      <c r="AU138" s="133" t="s">
        <v>74</v>
      </c>
      <c r="AV138" s="133" t="s">
        <v>74</v>
      </c>
      <c r="AW138" s="133" t="s">
        <v>90</v>
      </c>
      <c r="AX138" s="133" t="s">
        <v>17</v>
      </c>
      <c r="AY138" s="133" t="s">
        <v>129</v>
      </c>
    </row>
    <row r="139" spans="2:65" s="6" customFormat="1" ht="39" customHeight="1">
      <c r="B139" s="21"/>
      <c r="C139" s="117" t="s">
        <v>203</v>
      </c>
      <c r="D139" s="117" t="s">
        <v>130</v>
      </c>
      <c r="E139" s="118" t="s">
        <v>204</v>
      </c>
      <c r="F139" s="197" t="s">
        <v>205</v>
      </c>
      <c r="G139" s="198"/>
      <c r="H139" s="198"/>
      <c r="I139" s="198"/>
      <c r="J139" s="120" t="s">
        <v>143</v>
      </c>
      <c r="K139" s="121">
        <v>11.683</v>
      </c>
      <c r="L139" s="199"/>
      <c r="M139" s="198"/>
      <c r="N139" s="200">
        <f>ROUND($L$139*$K$139,2)</f>
        <v>0</v>
      </c>
      <c r="O139" s="198"/>
      <c r="P139" s="198"/>
      <c r="Q139" s="198"/>
      <c r="R139" s="119" t="s">
        <v>134</v>
      </c>
      <c r="S139" s="41"/>
      <c r="T139" s="122"/>
      <c r="U139" s="123" t="s">
        <v>36</v>
      </c>
      <c r="V139" s="22"/>
      <c r="W139" s="22"/>
      <c r="X139" s="124">
        <v>0</v>
      </c>
      <c r="Y139" s="124">
        <f>$X$139*$K$139</f>
        <v>0</v>
      </c>
      <c r="Z139" s="124">
        <v>0</v>
      </c>
      <c r="AA139" s="125">
        <f>$Z$139*$K$139</f>
        <v>0</v>
      </c>
      <c r="AR139" s="80" t="s">
        <v>135</v>
      </c>
      <c r="AT139" s="80" t="s">
        <v>130</v>
      </c>
      <c r="AU139" s="80" t="s">
        <v>74</v>
      </c>
      <c r="AY139" s="6" t="s">
        <v>129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135</v>
      </c>
      <c r="BM139" s="80" t="s">
        <v>206</v>
      </c>
    </row>
    <row r="140" spans="2:47" s="6" customFormat="1" ht="16.5" customHeight="1">
      <c r="B140" s="21"/>
      <c r="C140" s="22"/>
      <c r="D140" s="22"/>
      <c r="E140" s="22"/>
      <c r="F140" s="201" t="s">
        <v>205</v>
      </c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137</v>
      </c>
      <c r="AU140" s="6" t="s">
        <v>74</v>
      </c>
    </row>
    <row r="141" spans="2:51" s="6" customFormat="1" ht="15.75" customHeight="1">
      <c r="B141" s="127"/>
      <c r="C141" s="128"/>
      <c r="D141" s="128"/>
      <c r="E141" s="128"/>
      <c r="F141" s="202" t="s">
        <v>207</v>
      </c>
      <c r="G141" s="203"/>
      <c r="H141" s="203"/>
      <c r="I141" s="203"/>
      <c r="J141" s="128"/>
      <c r="K141" s="129">
        <v>4.583</v>
      </c>
      <c r="L141" s="128"/>
      <c r="M141" s="128"/>
      <c r="N141" s="128"/>
      <c r="O141" s="128"/>
      <c r="P141" s="128"/>
      <c r="Q141" s="128"/>
      <c r="R141" s="128"/>
      <c r="S141" s="130"/>
      <c r="T141" s="131"/>
      <c r="U141" s="128"/>
      <c r="V141" s="128"/>
      <c r="W141" s="128"/>
      <c r="X141" s="128"/>
      <c r="Y141" s="128"/>
      <c r="Z141" s="128"/>
      <c r="AA141" s="132"/>
      <c r="AT141" s="133" t="s">
        <v>140</v>
      </c>
      <c r="AU141" s="133" t="s">
        <v>74</v>
      </c>
      <c r="AV141" s="133" t="s">
        <v>74</v>
      </c>
      <c r="AW141" s="133" t="s">
        <v>90</v>
      </c>
      <c r="AX141" s="133" t="s">
        <v>66</v>
      </c>
      <c r="AY141" s="133" t="s">
        <v>129</v>
      </c>
    </row>
    <row r="142" spans="2:51" s="6" customFormat="1" ht="15.75" customHeight="1">
      <c r="B142" s="127"/>
      <c r="C142" s="128"/>
      <c r="D142" s="128"/>
      <c r="E142" s="128"/>
      <c r="F142" s="202" t="s">
        <v>208</v>
      </c>
      <c r="G142" s="203"/>
      <c r="H142" s="203"/>
      <c r="I142" s="203"/>
      <c r="J142" s="128"/>
      <c r="K142" s="129">
        <v>6.3</v>
      </c>
      <c r="L142" s="128"/>
      <c r="M142" s="128"/>
      <c r="N142" s="128"/>
      <c r="O142" s="128"/>
      <c r="P142" s="128"/>
      <c r="Q142" s="128"/>
      <c r="R142" s="128"/>
      <c r="S142" s="130"/>
      <c r="T142" s="131"/>
      <c r="U142" s="128"/>
      <c r="V142" s="128"/>
      <c r="W142" s="128"/>
      <c r="X142" s="128"/>
      <c r="Y142" s="128"/>
      <c r="Z142" s="128"/>
      <c r="AA142" s="132"/>
      <c r="AT142" s="133" t="s">
        <v>140</v>
      </c>
      <c r="AU142" s="133" t="s">
        <v>74</v>
      </c>
      <c r="AV142" s="133" t="s">
        <v>74</v>
      </c>
      <c r="AW142" s="133" t="s">
        <v>90</v>
      </c>
      <c r="AX142" s="133" t="s">
        <v>66</v>
      </c>
      <c r="AY142" s="133" t="s">
        <v>129</v>
      </c>
    </row>
    <row r="143" spans="2:51" s="6" customFormat="1" ht="15.75" customHeight="1">
      <c r="B143" s="127"/>
      <c r="C143" s="128"/>
      <c r="D143" s="128"/>
      <c r="E143" s="128"/>
      <c r="F143" s="202" t="s">
        <v>209</v>
      </c>
      <c r="G143" s="203"/>
      <c r="H143" s="203"/>
      <c r="I143" s="203"/>
      <c r="J143" s="128"/>
      <c r="K143" s="129">
        <v>0.8</v>
      </c>
      <c r="L143" s="128"/>
      <c r="M143" s="128"/>
      <c r="N143" s="128"/>
      <c r="O143" s="128"/>
      <c r="P143" s="128"/>
      <c r="Q143" s="128"/>
      <c r="R143" s="128"/>
      <c r="S143" s="130"/>
      <c r="T143" s="131"/>
      <c r="U143" s="128"/>
      <c r="V143" s="128"/>
      <c r="W143" s="128"/>
      <c r="X143" s="128"/>
      <c r="Y143" s="128"/>
      <c r="Z143" s="128"/>
      <c r="AA143" s="132"/>
      <c r="AT143" s="133" t="s">
        <v>140</v>
      </c>
      <c r="AU143" s="133" t="s">
        <v>74</v>
      </c>
      <c r="AV143" s="133" t="s">
        <v>74</v>
      </c>
      <c r="AW143" s="133" t="s">
        <v>90</v>
      </c>
      <c r="AX143" s="133" t="s">
        <v>66</v>
      </c>
      <c r="AY143" s="133" t="s">
        <v>129</v>
      </c>
    </row>
    <row r="144" spans="2:51" s="6" customFormat="1" ht="15.75" customHeight="1">
      <c r="B144" s="134"/>
      <c r="C144" s="135"/>
      <c r="D144" s="135"/>
      <c r="E144" s="135"/>
      <c r="F144" s="204" t="s">
        <v>162</v>
      </c>
      <c r="G144" s="205"/>
      <c r="H144" s="205"/>
      <c r="I144" s="205"/>
      <c r="J144" s="135"/>
      <c r="K144" s="136">
        <v>11.683</v>
      </c>
      <c r="L144" s="135"/>
      <c r="M144" s="135"/>
      <c r="N144" s="135"/>
      <c r="O144" s="135"/>
      <c r="P144" s="135"/>
      <c r="Q144" s="135"/>
      <c r="R144" s="135"/>
      <c r="S144" s="137"/>
      <c r="T144" s="138"/>
      <c r="U144" s="135"/>
      <c r="V144" s="135"/>
      <c r="W144" s="135"/>
      <c r="X144" s="135"/>
      <c r="Y144" s="135"/>
      <c r="Z144" s="135"/>
      <c r="AA144" s="139"/>
      <c r="AT144" s="140" t="s">
        <v>140</v>
      </c>
      <c r="AU144" s="140" t="s">
        <v>74</v>
      </c>
      <c r="AV144" s="140" t="s">
        <v>135</v>
      </c>
      <c r="AW144" s="140" t="s">
        <v>90</v>
      </c>
      <c r="AX144" s="140" t="s">
        <v>17</v>
      </c>
      <c r="AY144" s="140" t="s">
        <v>129</v>
      </c>
    </row>
    <row r="145" spans="2:65" s="6" customFormat="1" ht="15.75" customHeight="1">
      <c r="B145" s="21"/>
      <c r="C145" s="141" t="s">
        <v>8</v>
      </c>
      <c r="D145" s="141" t="s">
        <v>210</v>
      </c>
      <c r="E145" s="142" t="s">
        <v>211</v>
      </c>
      <c r="F145" s="206" t="s">
        <v>212</v>
      </c>
      <c r="G145" s="207"/>
      <c r="H145" s="207"/>
      <c r="I145" s="207"/>
      <c r="J145" s="143" t="s">
        <v>196</v>
      </c>
      <c r="K145" s="144">
        <v>24.534</v>
      </c>
      <c r="L145" s="208"/>
      <c r="M145" s="207"/>
      <c r="N145" s="209">
        <f>ROUND($L$145*$K$145,2)</f>
        <v>0</v>
      </c>
      <c r="O145" s="198"/>
      <c r="P145" s="198"/>
      <c r="Q145" s="198"/>
      <c r="R145" s="119" t="s">
        <v>134</v>
      </c>
      <c r="S145" s="41"/>
      <c r="T145" s="122"/>
      <c r="U145" s="123" t="s">
        <v>36</v>
      </c>
      <c r="V145" s="22"/>
      <c r="W145" s="22"/>
      <c r="X145" s="124">
        <v>1</v>
      </c>
      <c r="Y145" s="124">
        <f>$X$145*$K$145</f>
        <v>24.534</v>
      </c>
      <c r="Z145" s="124">
        <v>0</v>
      </c>
      <c r="AA145" s="125">
        <f>$Z$145*$K$145</f>
        <v>0</v>
      </c>
      <c r="AR145" s="80" t="s">
        <v>174</v>
      </c>
      <c r="AT145" s="80" t="s">
        <v>210</v>
      </c>
      <c r="AU145" s="80" t="s">
        <v>74</v>
      </c>
      <c r="AY145" s="6" t="s">
        <v>129</v>
      </c>
      <c r="BE145" s="126">
        <f>IF($U$145="základní",$N$145,0)</f>
        <v>0</v>
      </c>
      <c r="BF145" s="126">
        <f>IF($U$145="snížená",$N$145,0)</f>
        <v>0</v>
      </c>
      <c r="BG145" s="126">
        <f>IF($U$145="zákl. přenesená",$N$145,0)</f>
        <v>0</v>
      </c>
      <c r="BH145" s="126">
        <f>IF($U$145="sníž. přenesená",$N$145,0)</f>
        <v>0</v>
      </c>
      <c r="BI145" s="126">
        <f>IF($U$145="nulová",$N$145,0)</f>
        <v>0</v>
      </c>
      <c r="BJ145" s="80" t="s">
        <v>17</v>
      </c>
      <c r="BK145" s="126">
        <f>ROUND($L$145*$K$145,2)</f>
        <v>0</v>
      </c>
      <c r="BL145" s="80" t="s">
        <v>135</v>
      </c>
      <c r="BM145" s="80" t="s">
        <v>213</v>
      </c>
    </row>
    <row r="146" spans="2:47" s="6" customFormat="1" ht="16.5" customHeight="1">
      <c r="B146" s="21"/>
      <c r="C146" s="22"/>
      <c r="D146" s="22"/>
      <c r="E146" s="22"/>
      <c r="F146" s="201" t="s">
        <v>212</v>
      </c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137</v>
      </c>
      <c r="AU146" s="6" t="s">
        <v>74</v>
      </c>
    </row>
    <row r="147" spans="2:51" s="6" customFormat="1" ht="27" customHeight="1">
      <c r="B147" s="127"/>
      <c r="C147" s="128"/>
      <c r="D147" s="128"/>
      <c r="E147" s="128"/>
      <c r="F147" s="202" t="s">
        <v>214</v>
      </c>
      <c r="G147" s="203"/>
      <c r="H147" s="203"/>
      <c r="I147" s="203"/>
      <c r="J147" s="128"/>
      <c r="K147" s="129">
        <v>24.534</v>
      </c>
      <c r="L147" s="128"/>
      <c r="M147" s="128"/>
      <c r="N147" s="128"/>
      <c r="O147" s="128"/>
      <c r="P147" s="128"/>
      <c r="Q147" s="128"/>
      <c r="R147" s="128"/>
      <c r="S147" s="130"/>
      <c r="T147" s="131"/>
      <c r="U147" s="128"/>
      <c r="V147" s="128"/>
      <c r="W147" s="128"/>
      <c r="X147" s="128"/>
      <c r="Y147" s="128"/>
      <c r="Z147" s="128"/>
      <c r="AA147" s="132"/>
      <c r="AT147" s="133" t="s">
        <v>140</v>
      </c>
      <c r="AU147" s="133" t="s">
        <v>74</v>
      </c>
      <c r="AV147" s="133" t="s">
        <v>74</v>
      </c>
      <c r="AW147" s="133" t="s">
        <v>90</v>
      </c>
      <c r="AX147" s="133" t="s">
        <v>17</v>
      </c>
      <c r="AY147" s="133" t="s">
        <v>129</v>
      </c>
    </row>
    <row r="148" spans="2:63" s="106" customFormat="1" ht="30.75" customHeight="1">
      <c r="B148" s="107"/>
      <c r="C148" s="108"/>
      <c r="D148" s="116" t="s">
        <v>93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214">
        <f>$BK$148</f>
        <v>0</v>
      </c>
      <c r="O148" s="213"/>
      <c r="P148" s="213"/>
      <c r="Q148" s="213"/>
      <c r="R148" s="108"/>
      <c r="S148" s="110"/>
      <c r="T148" s="111"/>
      <c r="U148" s="108"/>
      <c r="V148" s="108"/>
      <c r="W148" s="112">
        <f>SUM($W$149:$W$169)</f>
        <v>0</v>
      </c>
      <c r="X148" s="108"/>
      <c r="Y148" s="112">
        <f>SUM($Y$149:$Y$169)</f>
        <v>26.36016396</v>
      </c>
      <c r="Z148" s="108"/>
      <c r="AA148" s="113">
        <f>SUM($AA$149:$AA$169)</f>
        <v>0</v>
      </c>
      <c r="AR148" s="114" t="s">
        <v>17</v>
      </c>
      <c r="AT148" s="114" t="s">
        <v>65</v>
      </c>
      <c r="AU148" s="114" t="s">
        <v>17</v>
      </c>
      <c r="AY148" s="114" t="s">
        <v>129</v>
      </c>
      <c r="BK148" s="115">
        <f>SUM($BK$149:$BK$169)</f>
        <v>0</v>
      </c>
    </row>
    <row r="149" spans="2:65" s="6" customFormat="1" ht="27" customHeight="1">
      <c r="B149" s="21"/>
      <c r="C149" s="117" t="s">
        <v>215</v>
      </c>
      <c r="D149" s="117" t="s">
        <v>130</v>
      </c>
      <c r="E149" s="118" t="s">
        <v>216</v>
      </c>
      <c r="F149" s="197" t="s">
        <v>217</v>
      </c>
      <c r="G149" s="198"/>
      <c r="H149" s="198"/>
      <c r="I149" s="198"/>
      <c r="J149" s="120" t="s">
        <v>133</v>
      </c>
      <c r="K149" s="121">
        <v>45</v>
      </c>
      <c r="L149" s="199"/>
      <c r="M149" s="198"/>
      <c r="N149" s="200">
        <f>ROUND($L$149*$K$149,2)</f>
        <v>0</v>
      </c>
      <c r="O149" s="198"/>
      <c r="P149" s="198"/>
      <c r="Q149" s="198"/>
      <c r="R149" s="119" t="s">
        <v>134</v>
      </c>
      <c r="S149" s="41"/>
      <c r="T149" s="122"/>
      <c r="U149" s="123" t="s">
        <v>36</v>
      </c>
      <c r="V149" s="22"/>
      <c r="W149" s="22"/>
      <c r="X149" s="124">
        <v>0</v>
      </c>
      <c r="Y149" s="124">
        <f>$X$149*$K$149</f>
        <v>0</v>
      </c>
      <c r="Z149" s="124">
        <v>0</v>
      </c>
      <c r="AA149" s="125">
        <f>$Z$149*$K$149</f>
        <v>0</v>
      </c>
      <c r="AR149" s="80" t="s">
        <v>135</v>
      </c>
      <c r="AT149" s="80" t="s">
        <v>130</v>
      </c>
      <c r="AU149" s="80" t="s">
        <v>74</v>
      </c>
      <c r="AY149" s="6" t="s">
        <v>129</v>
      </c>
      <c r="BE149" s="126">
        <f>IF($U$149="základní",$N$149,0)</f>
        <v>0</v>
      </c>
      <c r="BF149" s="126">
        <f>IF($U$149="snížená",$N$149,0)</f>
        <v>0</v>
      </c>
      <c r="BG149" s="126">
        <f>IF($U$149="zákl. přenesená",$N$149,0)</f>
        <v>0</v>
      </c>
      <c r="BH149" s="126">
        <f>IF($U$149="sníž. přenesená",$N$149,0)</f>
        <v>0</v>
      </c>
      <c r="BI149" s="126">
        <f>IF($U$149="nulová",$N$149,0)</f>
        <v>0</v>
      </c>
      <c r="BJ149" s="80" t="s">
        <v>17</v>
      </c>
      <c r="BK149" s="126">
        <f>ROUND($L$149*$K$149,2)</f>
        <v>0</v>
      </c>
      <c r="BL149" s="80" t="s">
        <v>135</v>
      </c>
      <c r="BM149" s="80" t="s">
        <v>218</v>
      </c>
    </row>
    <row r="150" spans="2:47" s="6" customFormat="1" ht="16.5" customHeight="1">
      <c r="B150" s="21"/>
      <c r="C150" s="22"/>
      <c r="D150" s="22"/>
      <c r="E150" s="22"/>
      <c r="F150" s="201" t="s">
        <v>219</v>
      </c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41"/>
      <c r="T150" s="50"/>
      <c r="U150" s="22"/>
      <c r="V150" s="22"/>
      <c r="W150" s="22"/>
      <c r="X150" s="22"/>
      <c r="Y150" s="22"/>
      <c r="Z150" s="22"/>
      <c r="AA150" s="51"/>
      <c r="AT150" s="6" t="s">
        <v>137</v>
      </c>
      <c r="AU150" s="6" t="s">
        <v>74</v>
      </c>
    </row>
    <row r="151" spans="2:51" s="6" customFormat="1" ht="15.75" customHeight="1">
      <c r="B151" s="127"/>
      <c r="C151" s="128"/>
      <c r="D151" s="128"/>
      <c r="E151" s="128"/>
      <c r="F151" s="202" t="s">
        <v>220</v>
      </c>
      <c r="G151" s="203"/>
      <c r="H151" s="203"/>
      <c r="I151" s="203"/>
      <c r="J151" s="128"/>
      <c r="K151" s="129">
        <v>45</v>
      </c>
      <c r="L151" s="128"/>
      <c r="M151" s="128"/>
      <c r="N151" s="128"/>
      <c r="O151" s="128"/>
      <c r="P151" s="128"/>
      <c r="Q151" s="128"/>
      <c r="R151" s="128"/>
      <c r="S151" s="130"/>
      <c r="T151" s="131"/>
      <c r="U151" s="128"/>
      <c r="V151" s="128"/>
      <c r="W151" s="128"/>
      <c r="X151" s="128"/>
      <c r="Y151" s="128"/>
      <c r="Z151" s="128"/>
      <c r="AA151" s="132"/>
      <c r="AT151" s="133" t="s">
        <v>140</v>
      </c>
      <c r="AU151" s="133" t="s">
        <v>74</v>
      </c>
      <c r="AV151" s="133" t="s">
        <v>74</v>
      </c>
      <c r="AW151" s="133" t="s">
        <v>90</v>
      </c>
      <c r="AX151" s="133" t="s">
        <v>17</v>
      </c>
      <c r="AY151" s="133" t="s">
        <v>129</v>
      </c>
    </row>
    <row r="152" spans="2:65" s="6" customFormat="1" ht="27" customHeight="1">
      <c r="B152" s="21"/>
      <c r="C152" s="117" t="s">
        <v>221</v>
      </c>
      <c r="D152" s="117" t="s">
        <v>130</v>
      </c>
      <c r="E152" s="118" t="s">
        <v>222</v>
      </c>
      <c r="F152" s="197" t="s">
        <v>223</v>
      </c>
      <c r="G152" s="198"/>
      <c r="H152" s="198"/>
      <c r="I152" s="198"/>
      <c r="J152" s="120" t="s">
        <v>143</v>
      </c>
      <c r="K152" s="121">
        <v>2.826</v>
      </c>
      <c r="L152" s="199"/>
      <c r="M152" s="198"/>
      <c r="N152" s="200">
        <f>ROUND($L$152*$K$152,2)</f>
        <v>0</v>
      </c>
      <c r="O152" s="198"/>
      <c r="P152" s="198"/>
      <c r="Q152" s="198"/>
      <c r="R152" s="119" t="s">
        <v>134</v>
      </c>
      <c r="S152" s="41"/>
      <c r="T152" s="122"/>
      <c r="U152" s="123" t="s">
        <v>36</v>
      </c>
      <c r="V152" s="22"/>
      <c r="W152" s="22"/>
      <c r="X152" s="124">
        <v>2.16</v>
      </c>
      <c r="Y152" s="124">
        <f>$X$152*$K$152</f>
        <v>6.10416</v>
      </c>
      <c r="Z152" s="124">
        <v>0</v>
      </c>
      <c r="AA152" s="125">
        <f>$Z$152*$K$152</f>
        <v>0</v>
      </c>
      <c r="AR152" s="80" t="s">
        <v>135</v>
      </c>
      <c r="AT152" s="80" t="s">
        <v>130</v>
      </c>
      <c r="AU152" s="80" t="s">
        <v>74</v>
      </c>
      <c r="AY152" s="6" t="s">
        <v>129</v>
      </c>
      <c r="BE152" s="126">
        <f>IF($U$152="základní",$N$152,0)</f>
        <v>0</v>
      </c>
      <c r="BF152" s="126">
        <f>IF($U$152="snížená",$N$152,0)</f>
        <v>0</v>
      </c>
      <c r="BG152" s="126">
        <f>IF($U$152="zákl. přenesená",$N$152,0)</f>
        <v>0</v>
      </c>
      <c r="BH152" s="126">
        <f>IF($U$152="sníž. přenesená",$N$152,0)</f>
        <v>0</v>
      </c>
      <c r="BI152" s="126">
        <f>IF($U$152="nulová",$N$152,0)</f>
        <v>0</v>
      </c>
      <c r="BJ152" s="80" t="s">
        <v>17</v>
      </c>
      <c r="BK152" s="126">
        <f>ROUND($L$152*$K$152,2)</f>
        <v>0</v>
      </c>
      <c r="BL152" s="80" t="s">
        <v>135</v>
      </c>
      <c r="BM152" s="80" t="s">
        <v>224</v>
      </c>
    </row>
    <row r="153" spans="2:47" s="6" customFormat="1" ht="16.5" customHeight="1">
      <c r="B153" s="21"/>
      <c r="C153" s="22"/>
      <c r="D153" s="22"/>
      <c r="E153" s="22"/>
      <c r="F153" s="201" t="s">
        <v>225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137</v>
      </c>
      <c r="AU153" s="6" t="s">
        <v>74</v>
      </c>
    </row>
    <row r="154" spans="2:51" s="6" customFormat="1" ht="15.75" customHeight="1">
      <c r="B154" s="127"/>
      <c r="C154" s="128"/>
      <c r="D154" s="128"/>
      <c r="E154" s="128"/>
      <c r="F154" s="202" t="s">
        <v>226</v>
      </c>
      <c r="G154" s="203"/>
      <c r="H154" s="203"/>
      <c r="I154" s="203"/>
      <c r="J154" s="128"/>
      <c r="K154" s="129">
        <v>2.826</v>
      </c>
      <c r="L154" s="128"/>
      <c r="M154" s="128"/>
      <c r="N154" s="128"/>
      <c r="O154" s="128"/>
      <c r="P154" s="128"/>
      <c r="Q154" s="128"/>
      <c r="R154" s="128"/>
      <c r="S154" s="130"/>
      <c r="T154" s="131"/>
      <c r="U154" s="128"/>
      <c r="V154" s="128"/>
      <c r="W154" s="128"/>
      <c r="X154" s="128"/>
      <c r="Y154" s="128"/>
      <c r="Z154" s="128"/>
      <c r="AA154" s="132"/>
      <c r="AT154" s="133" t="s">
        <v>140</v>
      </c>
      <c r="AU154" s="133" t="s">
        <v>74</v>
      </c>
      <c r="AV154" s="133" t="s">
        <v>74</v>
      </c>
      <c r="AW154" s="133" t="s">
        <v>90</v>
      </c>
      <c r="AX154" s="133" t="s">
        <v>17</v>
      </c>
      <c r="AY154" s="133" t="s">
        <v>129</v>
      </c>
    </row>
    <row r="155" spans="2:65" s="6" customFormat="1" ht="27" customHeight="1">
      <c r="B155" s="21"/>
      <c r="C155" s="117" t="s">
        <v>227</v>
      </c>
      <c r="D155" s="117" t="s">
        <v>130</v>
      </c>
      <c r="E155" s="118" t="s">
        <v>228</v>
      </c>
      <c r="F155" s="197" t="s">
        <v>229</v>
      </c>
      <c r="G155" s="198"/>
      <c r="H155" s="198"/>
      <c r="I155" s="198"/>
      <c r="J155" s="120" t="s">
        <v>143</v>
      </c>
      <c r="K155" s="121">
        <v>8.478</v>
      </c>
      <c r="L155" s="199"/>
      <c r="M155" s="198"/>
      <c r="N155" s="200">
        <f>ROUND($L$155*$K$155,2)</f>
        <v>0</v>
      </c>
      <c r="O155" s="198"/>
      <c r="P155" s="198"/>
      <c r="Q155" s="198"/>
      <c r="R155" s="119" t="s">
        <v>134</v>
      </c>
      <c r="S155" s="41"/>
      <c r="T155" s="122"/>
      <c r="U155" s="123" t="s">
        <v>36</v>
      </c>
      <c r="V155" s="22"/>
      <c r="W155" s="22"/>
      <c r="X155" s="124">
        <v>2.25634</v>
      </c>
      <c r="Y155" s="124">
        <f>$X$155*$K$155</f>
        <v>19.12925052</v>
      </c>
      <c r="Z155" s="124">
        <v>0</v>
      </c>
      <c r="AA155" s="125">
        <f>$Z$155*$K$155</f>
        <v>0</v>
      </c>
      <c r="AR155" s="80" t="s">
        <v>135</v>
      </c>
      <c r="AT155" s="80" t="s">
        <v>130</v>
      </c>
      <c r="AU155" s="80" t="s">
        <v>74</v>
      </c>
      <c r="AY155" s="6" t="s">
        <v>129</v>
      </c>
      <c r="BE155" s="126">
        <f>IF($U$155="základní",$N$155,0)</f>
        <v>0</v>
      </c>
      <c r="BF155" s="126">
        <f>IF($U$155="snížená",$N$155,0)</f>
        <v>0</v>
      </c>
      <c r="BG155" s="126">
        <f>IF($U$155="zákl. přenesená",$N$155,0)</f>
        <v>0</v>
      </c>
      <c r="BH155" s="126">
        <f>IF($U$155="sníž. přenesená",$N$155,0)</f>
        <v>0</v>
      </c>
      <c r="BI155" s="126">
        <f>IF($U$155="nulová",$N$155,0)</f>
        <v>0</v>
      </c>
      <c r="BJ155" s="80" t="s">
        <v>17</v>
      </c>
      <c r="BK155" s="126">
        <f>ROUND($L$155*$K$155,2)</f>
        <v>0</v>
      </c>
      <c r="BL155" s="80" t="s">
        <v>135</v>
      </c>
      <c r="BM155" s="80" t="s">
        <v>230</v>
      </c>
    </row>
    <row r="156" spans="2:47" s="6" customFormat="1" ht="16.5" customHeight="1">
      <c r="B156" s="21"/>
      <c r="C156" s="22"/>
      <c r="D156" s="22"/>
      <c r="E156" s="22"/>
      <c r="F156" s="201" t="s">
        <v>231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137</v>
      </c>
      <c r="AU156" s="6" t="s">
        <v>74</v>
      </c>
    </row>
    <row r="157" spans="2:51" s="6" customFormat="1" ht="15.75" customHeight="1">
      <c r="B157" s="127"/>
      <c r="C157" s="128"/>
      <c r="D157" s="128"/>
      <c r="E157" s="128"/>
      <c r="F157" s="202" t="s">
        <v>232</v>
      </c>
      <c r="G157" s="203"/>
      <c r="H157" s="203"/>
      <c r="I157" s="203"/>
      <c r="J157" s="128"/>
      <c r="K157" s="129">
        <v>8.478</v>
      </c>
      <c r="L157" s="128"/>
      <c r="M157" s="128"/>
      <c r="N157" s="128"/>
      <c r="O157" s="128"/>
      <c r="P157" s="128"/>
      <c r="Q157" s="128"/>
      <c r="R157" s="128"/>
      <c r="S157" s="130"/>
      <c r="T157" s="131"/>
      <c r="U157" s="128"/>
      <c r="V157" s="128"/>
      <c r="W157" s="128"/>
      <c r="X157" s="128"/>
      <c r="Y157" s="128"/>
      <c r="Z157" s="128"/>
      <c r="AA157" s="132"/>
      <c r="AT157" s="133" t="s">
        <v>140</v>
      </c>
      <c r="AU157" s="133" t="s">
        <v>74</v>
      </c>
      <c r="AV157" s="133" t="s">
        <v>74</v>
      </c>
      <c r="AW157" s="133" t="s">
        <v>90</v>
      </c>
      <c r="AX157" s="133" t="s">
        <v>17</v>
      </c>
      <c r="AY157" s="133" t="s">
        <v>129</v>
      </c>
    </row>
    <row r="158" spans="2:65" s="6" customFormat="1" ht="27" customHeight="1">
      <c r="B158" s="21"/>
      <c r="C158" s="117" t="s">
        <v>233</v>
      </c>
      <c r="D158" s="117" t="s">
        <v>130</v>
      </c>
      <c r="E158" s="118" t="s">
        <v>234</v>
      </c>
      <c r="F158" s="197" t="s">
        <v>235</v>
      </c>
      <c r="G158" s="198"/>
      <c r="H158" s="198"/>
      <c r="I158" s="198"/>
      <c r="J158" s="120" t="s">
        <v>196</v>
      </c>
      <c r="K158" s="121">
        <v>0.392</v>
      </c>
      <c r="L158" s="199"/>
      <c r="M158" s="198"/>
      <c r="N158" s="200">
        <f>ROUND($L$158*$K$158,2)</f>
        <v>0</v>
      </c>
      <c r="O158" s="198"/>
      <c r="P158" s="198"/>
      <c r="Q158" s="198"/>
      <c r="R158" s="119" t="s">
        <v>134</v>
      </c>
      <c r="S158" s="41"/>
      <c r="T158" s="122"/>
      <c r="U158" s="123" t="s">
        <v>36</v>
      </c>
      <c r="V158" s="22"/>
      <c r="W158" s="22"/>
      <c r="X158" s="124">
        <v>1.05306</v>
      </c>
      <c r="Y158" s="124">
        <f>$X$158*$K$158</f>
        <v>0.41279952000000003</v>
      </c>
      <c r="Z158" s="124">
        <v>0</v>
      </c>
      <c r="AA158" s="125">
        <f>$Z$158*$K$158</f>
        <v>0</v>
      </c>
      <c r="AR158" s="80" t="s">
        <v>135</v>
      </c>
      <c r="AT158" s="80" t="s">
        <v>130</v>
      </c>
      <c r="AU158" s="80" t="s">
        <v>74</v>
      </c>
      <c r="AY158" s="6" t="s">
        <v>129</v>
      </c>
      <c r="BE158" s="126">
        <f>IF($U$158="základní",$N$158,0)</f>
        <v>0</v>
      </c>
      <c r="BF158" s="126">
        <f>IF($U$158="snížená",$N$158,0)</f>
        <v>0</v>
      </c>
      <c r="BG158" s="126">
        <f>IF($U$158="zákl. přenesená",$N$158,0)</f>
        <v>0</v>
      </c>
      <c r="BH158" s="126">
        <f>IF($U$158="sníž. přenesená",$N$158,0)</f>
        <v>0</v>
      </c>
      <c r="BI158" s="126">
        <f>IF($U$158="nulová",$N$158,0)</f>
        <v>0</v>
      </c>
      <c r="BJ158" s="80" t="s">
        <v>17</v>
      </c>
      <c r="BK158" s="126">
        <f>ROUND($L$158*$K$158,2)</f>
        <v>0</v>
      </c>
      <c r="BL158" s="80" t="s">
        <v>135</v>
      </c>
      <c r="BM158" s="80" t="s">
        <v>236</v>
      </c>
    </row>
    <row r="159" spans="2:47" s="6" customFormat="1" ht="16.5" customHeight="1">
      <c r="B159" s="21"/>
      <c r="C159" s="22"/>
      <c r="D159" s="22"/>
      <c r="E159" s="22"/>
      <c r="F159" s="201" t="s">
        <v>237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137</v>
      </c>
      <c r="AU159" s="6" t="s">
        <v>74</v>
      </c>
    </row>
    <row r="160" spans="2:51" s="6" customFormat="1" ht="15.75" customHeight="1">
      <c r="B160" s="127"/>
      <c r="C160" s="128"/>
      <c r="D160" s="128"/>
      <c r="E160" s="128"/>
      <c r="F160" s="202" t="s">
        <v>238</v>
      </c>
      <c r="G160" s="203"/>
      <c r="H160" s="203"/>
      <c r="I160" s="203"/>
      <c r="J160" s="128"/>
      <c r="K160" s="129">
        <v>6.123</v>
      </c>
      <c r="L160" s="128"/>
      <c r="M160" s="128"/>
      <c r="N160" s="128"/>
      <c r="O160" s="128"/>
      <c r="P160" s="128"/>
      <c r="Q160" s="128"/>
      <c r="R160" s="128"/>
      <c r="S160" s="130"/>
      <c r="T160" s="131"/>
      <c r="U160" s="128"/>
      <c r="V160" s="128"/>
      <c r="W160" s="128"/>
      <c r="X160" s="128"/>
      <c r="Y160" s="128"/>
      <c r="Z160" s="128"/>
      <c r="AA160" s="132"/>
      <c r="AT160" s="133" t="s">
        <v>140</v>
      </c>
      <c r="AU160" s="133" t="s">
        <v>74</v>
      </c>
      <c r="AV160" s="133" t="s">
        <v>74</v>
      </c>
      <c r="AW160" s="133" t="s">
        <v>90</v>
      </c>
      <c r="AX160" s="133" t="s">
        <v>66</v>
      </c>
      <c r="AY160" s="133" t="s">
        <v>129</v>
      </c>
    </row>
    <row r="161" spans="2:51" s="6" customFormat="1" ht="15.75" customHeight="1">
      <c r="B161" s="127"/>
      <c r="C161" s="128"/>
      <c r="D161" s="128"/>
      <c r="E161" s="128"/>
      <c r="F161" s="202" t="s">
        <v>239</v>
      </c>
      <c r="G161" s="203"/>
      <c r="H161" s="203"/>
      <c r="I161" s="203"/>
      <c r="J161" s="128"/>
      <c r="K161" s="129">
        <v>0.392</v>
      </c>
      <c r="L161" s="128"/>
      <c r="M161" s="128"/>
      <c r="N161" s="128"/>
      <c r="O161" s="128"/>
      <c r="P161" s="128"/>
      <c r="Q161" s="128"/>
      <c r="R161" s="128"/>
      <c r="S161" s="130"/>
      <c r="T161" s="131"/>
      <c r="U161" s="128"/>
      <c r="V161" s="128"/>
      <c r="W161" s="128"/>
      <c r="X161" s="128"/>
      <c r="Y161" s="128"/>
      <c r="Z161" s="128"/>
      <c r="AA161" s="132"/>
      <c r="AT161" s="133" t="s">
        <v>140</v>
      </c>
      <c r="AU161" s="133" t="s">
        <v>74</v>
      </c>
      <c r="AV161" s="133" t="s">
        <v>74</v>
      </c>
      <c r="AW161" s="133" t="s">
        <v>90</v>
      </c>
      <c r="AX161" s="133" t="s">
        <v>17</v>
      </c>
      <c r="AY161" s="133" t="s">
        <v>129</v>
      </c>
    </row>
    <row r="162" spans="2:65" s="6" customFormat="1" ht="27" customHeight="1">
      <c r="B162" s="21"/>
      <c r="C162" s="117" t="s">
        <v>240</v>
      </c>
      <c r="D162" s="117" t="s">
        <v>130</v>
      </c>
      <c r="E162" s="118" t="s">
        <v>241</v>
      </c>
      <c r="F162" s="197" t="s">
        <v>242</v>
      </c>
      <c r="G162" s="198"/>
      <c r="H162" s="198"/>
      <c r="I162" s="198"/>
      <c r="J162" s="120" t="s">
        <v>143</v>
      </c>
      <c r="K162" s="121">
        <v>0.288</v>
      </c>
      <c r="L162" s="199"/>
      <c r="M162" s="198"/>
      <c r="N162" s="200">
        <f>ROUND($L$162*$K$162,2)</f>
        <v>0</v>
      </c>
      <c r="O162" s="198"/>
      <c r="P162" s="198"/>
      <c r="Q162" s="198"/>
      <c r="R162" s="119" t="s">
        <v>134</v>
      </c>
      <c r="S162" s="41"/>
      <c r="T162" s="122"/>
      <c r="U162" s="123" t="s">
        <v>36</v>
      </c>
      <c r="V162" s="22"/>
      <c r="W162" s="22"/>
      <c r="X162" s="124">
        <v>2.47214</v>
      </c>
      <c r="Y162" s="124">
        <f>$X$162*$K$162</f>
        <v>0.71197632</v>
      </c>
      <c r="Z162" s="124">
        <v>0</v>
      </c>
      <c r="AA162" s="125">
        <f>$Z$162*$K$162</f>
        <v>0</v>
      </c>
      <c r="AR162" s="80" t="s">
        <v>135</v>
      </c>
      <c r="AT162" s="80" t="s">
        <v>130</v>
      </c>
      <c r="AU162" s="80" t="s">
        <v>74</v>
      </c>
      <c r="AY162" s="6" t="s">
        <v>129</v>
      </c>
      <c r="BE162" s="126">
        <f>IF($U$162="základní",$N$162,0)</f>
        <v>0</v>
      </c>
      <c r="BF162" s="126">
        <f>IF($U$162="snížená",$N$162,0)</f>
        <v>0</v>
      </c>
      <c r="BG162" s="126">
        <f>IF($U$162="zákl. přenesená",$N$162,0)</f>
        <v>0</v>
      </c>
      <c r="BH162" s="126">
        <f>IF($U$162="sníž. přenesená",$N$162,0)</f>
        <v>0</v>
      </c>
      <c r="BI162" s="126">
        <f>IF($U$162="nulová",$N$162,0)</f>
        <v>0</v>
      </c>
      <c r="BJ162" s="80" t="s">
        <v>17</v>
      </c>
      <c r="BK162" s="126">
        <f>ROUND($L$162*$K$162,2)</f>
        <v>0</v>
      </c>
      <c r="BL162" s="80" t="s">
        <v>135</v>
      </c>
      <c r="BM162" s="80" t="s">
        <v>243</v>
      </c>
    </row>
    <row r="163" spans="2:47" s="6" customFormat="1" ht="16.5" customHeight="1">
      <c r="B163" s="21"/>
      <c r="C163" s="22"/>
      <c r="D163" s="22"/>
      <c r="E163" s="22"/>
      <c r="F163" s="201" t="s">
        <v>244</v>
      </c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41"/>
      <c r="T163" s="50"/>
      <c r="U163" s="22"/>
      <c r="V163" s="22"/>
      <c r="W163" s="22"/>
      <c r="X163" s="22"/>
      <c r="Y163" s="22"/>
      <c r="Z163" s="22"/>
      <c r="AA163" s="51"/>
      <c r="AT163" s="6" t="s">
        <v>137</v>
      </c>
      <c r="AU163" s="6" t="s">
        <v>74</v>
      </c>
    </row>
    <row r="164" spans="2:51" s="6" customFormat="1" ht="15.75" customHeight="1">
      <c r="B164" s="127"/>
      <c r="C164" s="128"/>
      <c r="D164" s="128"/>
      <c r="E164" s="128"/>
      <c r="F164" s="202" t="s">
        <v>245</v>
      </c>
      <c r="G164" s="203"/>
      <c r="H164" s="203"/>
      <c r="I164" s="203"/>
      <c r="J164" s="128"/>
      <c r="K164" s="129">
        <v>0.288</v>
      </c>
      <c r="L164" s="128"/>
      <c r="M164" s="128"/>
      <c r="N164" s="128"/>
      <c r="O164" s="128"/>
      <c r="P164" s="128"/>
      <c r="Q164" s="128"/>
      <c r="R164" s="128"/>
      <c r="S164" s="130"/>
      <c r="T164" s="131"/>
      <c r="U164" s="128"/>
      <c r="V164" s="128"/>
      <c r="W164" s="128"/>
      <c r="X164" s="128"/>
      <c r="Y164" s="128"/>
      <c r="Z164" s="128"/>
      <c r="AA164" s="132"/>
      <c r="AT164" s="133" t="s">
        <v>140</v>
      </c>
      <c r="AU164" s="133" t="s">
        <v>74</v>
      </c>
      <c r="AV164" s="133" t="s">
        <v>74</v>
      </c>
      <c r="AW164" s="133" t="s">
        <v>90</v>
      </c>
      <c r="AX164" s="133" t="s">
        <v>17</v>
      </c>
      <c r="AY164" s="133" t="s">
        <v>129</v>
      </c>
    </row>
    <row r="165" spans="2:65" s="6" customFormat="1" ht="15.75" customHeight="1">
      <c r="B165" s="21"/>
      <c r="C165" s="117" t="s">
        <v>7</v>
      </c>
      <c r="D165" s="117" t="s">
        <v>130</v>
      </c>
      <c r="E165" s="118" t="s">
        <v>246</v>
      </c>
      <c r="F165" s="197" t="s">
        <v>247</v>
      </c>
      <c r="G165" s="198"/>
      <c r="H165" s="198"/>
      <c r="I165" s="198"/>
      <c r="J165" s="120" t="s">
        <v>133</v>
      </c>
      <c r="K165" s="121">
        <v>1.92</v>
      </c>
      <c r="L165" s="199"/>
      <c r="M165" s="198"/>
      <c r="N165" s="200">
        <f>ROUND($L$165*$K$165,2)</f>
        <v>0</v>
      </c>
      <c r="O165" s="198"/>
      <c r="P165" s="198"/>
      <c r="Q165" s="198"/>
      <c r="R165" s="119" t="s">
        <v>134</v>
      </c>
      <c r="S165" s="41"/>
      <c r="T165" s="122"/>
      <c r="U165" s="123" t="s">
        <v>36</v>
      </c>
      <c r="V165" s="22"/>
      <c r="W165" s="22"/>
      <c r="X165" s="124">
        <v>0.00103</v>
      </c>
      <c r="Y165" s="124">
        <f>$X$165*$K$165</f>
        <v>0.0019776</v>
      </c>
      <c r="Z165" s="124">
        <v>0</v>
      </c>
      <c r="AA165" s="125">
        <f>$Z$165*$K$165</f>
        <v>0</v>
      </c>
      <c r="AR165" s="80" t="s">
        <v>135</v>
      </c>
      <c r="AT165" s="80" t="s">
        <v>130</v>
      </c>
      <c r="AU165" s="80" t="s">
        <v>74</v>
      </c>
      <c r="AY165" s="6" t="s">
        <v>129</v>
      </c>
      <c r="BE165" s="126">
        <f>IF($U$165="základní",$N$165,0)</f>
        <v>0</v>
      </c>
      <c r="BF165" s="126">
        <f>IF($U$165="snížená",$N$165,0)</f>
        <v>0</v>
      </c>
      <c r="BG165" s="126">
        <f>IF($U$165="zákl. přenesená",$N$165,0)</f>
        <v>0</v>
      </c>
      <c r="BH165" s="126">
        <f>IF($U$165="sníž. přenesená",$N$165,0)</f>
        <v>0</v>
      </c>
      <c r="BI165" s="126">
        <f>IF($U$165="nulová",$N$165,0)</f>
        <v>0</v>
      </c>
      <c r="BJ165" s="80" t="s">
        <v>17</v>
      </c>
      <c r="BK165" s="126">
        <f>ROUND($L$165*$K$165,2)</f>
        <v>0</v>
      </c>
      <c r="BL165" s="80" t="s">
        <v>135</v>
      </c>
      <c r="BM165" s="80" t="s">
        <v>248</v>
      </c>
    </row>
    <row r="166" spans="2:47" s="6" customFormat="1" ht="27" customHeight="1">
      <c r="B166" s="21"/>
      <c r="C166" s="22"/>
      <c r="D166" s="22"/>
      <c r="E166" s="22"/>
      <c r="F166" s="201" t="s">
        <v>249</v>
      </c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41"/>
      <c r="T166" s="50"/>
      <c r="U166" s="22"/>
      <c r="V166" s="22"/>
      <c r="W166" s="22"/>
      <c r="X166" s="22"/>
      <c r="Y166" s="22"/>
      <c r="Z166" s="22"/>
      <c r="AA166" s="51"/>
      <c r="AT166" s="6" t="s">
        <v>137</v>
      </c>
      <c r="AU166" s="6" t="s">
        <v>74</v>
      </c>
    </row>
    <row r="167" spans="2:51" s="6" customFormat="1" ht="15.75" customHeight="1">
      <c r="B167" s="127"/>
      <c r="C167" s="128"/>
      <c r="D167" s="128"/>
      <c r="E167" s="128"/>
      <c r="F167" s="202" t="s">
        <v>250</v>
      </c>
      <c r="G167" s="203"/>
      <c r="H167" s="203"/>
      <c r="I167" s="203"/>
      <c r="J167" s="128"/>
      <c r="K167" s="129">
        <v>1.92</v>
      </c>
      <c r="L167" s="128"/>
      <c r="M167" s="128"/>
      <c r="N167" s="128"/>
      <c r="O167" s="128"/>
      <c r="P167" s="128"/>
      <c r="Q167" s="128"/>
      <c r="R167" s="128"/>
      <c r="S167" s="130"/>
      <c r="T167" s="131"/>
      <c r="U167" s="128"/>
      <c r="V167" s="128"/>
      <c r="W167" s="128"/>
      <c r="X167" s="128"/>
      <c r="Y167" s="128"/>
      <c r="Z167" s="128"/>
      <c r="AA167" s="132"/>
      <c r="AT167" s="133" t="s">
        <v>140</v>
      </c>
      <c r="AU167" s="133" t="s">
        <v>74</v>
      </c>
      <c r="AV167" s="133" t="s">
        <v>74</v>
      </c>
      <c r="AW167" s="133" t="s">
        <v>90</v>
      </c>
      <c r="AX167" s="133" t="s">
        <v>17</v>
      </c>
      <c r="AY167" s="133" t="s">
        <v>129</v>
      </c>
    </row>
    <row r="168" spans="2:65" s="6" customFormat="1" ht="15.75" customHeight="1">
      <c r="B168" s="21"/>
      <c r="C168" s="117" t="s">
        <v>251</v>
      </c>
      <c r="D168" s="117" t="s">
        <v>130</v>
      </c>
      <c r="E168" s="118" t="s">
        <v>252</v>
      </c>
      <c r="F168" s="197" t="s">
        <v>253</v>
      </c>
      <c r="G168" s="198"/>
      <c r="H168" s="198"/>
      <c r="I168" s="198"/>
      <c r="J168" s="120" t="s">
        <v>133</v>
      </c>
      <c r="K168" s="121">
        <v>1.92</v>
      </c>
      <c r="L168" s="199"/>
      <c r="M168" s="198"/>
      <c r="N168" s="200">
        <f>ROUND($L$168*$K$168,2)</f>
        <v>0</v>
      </c>
      <c r="O168" s="198"/>
      <c r="P168" s="198"/>
      <c r="Q168" s="198"/>
      <c r="R168" s="119" t="s">
        <v>134</v>
      </c>
      <c r="S168" s="41"/>
      <c r="T168" s="122"/>
      <c r="U168" s="123" t="s">
        <v>36</v>
      </c>
      <c r="V168" s="22"/>
      <c r="W168" s="22"/>
      <c r="X168" s="124">
        <v>0</v>
      </c>
      <c r="Y168" s="124">
        <f>$X$168*$K$168</f>
        <v>0</v>
      </c>
      <c r="Z168" s="124">
        <v>0</v>
      </c>
      <c r="AA168" s="125">
        <f>$Z$168*$K$168</f>
        <v>0</v>
      </c>
      <c r="AR168" s="80" t="s">
        <v>135</v>
      </c>
      <c r="AT168" s="80" t="s">
        <v>130</v>
      </c>
      <c r="AU168" s="80" t="s">
        <v>74</v>
      </c>
      <c r="AY168" s="6" t="s">
        <v>129</v>
      </c>
      <c r="BE168" s="126">
        <f>IF($U$168="základní",$N$168,0)</f>
        <v>0</v>
      </c>
      <c r="BF168" s="126">
        <f>IF($U$168="snížená",$N$168,0)</f>
        <v>0</v>
      </c>
      <c r="BG168" s="126">
        <f>IF($U$168="zákl. přenesená",$N$168,0)</f>
        <v>0</v>
      </c>
      <c r="BH168" s="126">
        <f>IF($U$168="sníž. přenesená",$N$168,0)</f>
        <v>0</v>
      </c>
      <c r="BI168" s="126">
        <f>IF($U$168="nulová",$N$168,0)</f>
        <v>0</v>
      </c>
      <c r="BJ168" s="80" t="s">
        <v>17</v>
      </c>
      <c r="BK168" s="126">
        <f>ROUND($L$168*$K$168,2)</f>
        <v>0</v>
      </c>
      <c r="BL168" s="80" t="s">
        <v>135</v>
      </c>
      <c r="BM168" s="80" t="s">
        <v>254</v>
      </c>
    </row>
    <row r="169" spans="2:47" s="6" customFormat="1" ht="27" customHeight="1">
      <c r="B169" s="21"/>
      <c r="C169" s="22"/>
      <c r="D169" s="22"/>
      <c r="E169" s="22"/>
      <c r="F169" s="201" t="s">
        <v>255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137</v>
      </c>
      <c r="AU169" s="6" t="s">
        <v>74</v>
      </c>
    </row>
    <row r="170" spans="2:63" s="106" customFormat="1" ht="30.75" customHeight="1">
      <c r="B170" s="107"/>
      <c r="C170" s="108"/>
      <c r="D170" s="116" t="s">
        <v>94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214">
        <f>$BK$170</f>
        <v>0</v>
      </c>
      <c r="O170" s="213"/>
      <c r="P170" s="213"/>
      <c r="Q170" s="213"/>
      <c r="R170" s="108"/>
      <c r="S170" s="110"/>
      <c r="T170" s="111"/>
      <c r="U170" s="108"/>
      <c r="V170" s="108"/>
      <c r="W170" s="112">
        <f>SUM($W$171:$W$177)</f>
        <v>0</v>
      </c>
      <c r="X170" s="108"/>
      <c r="Y170" s="112">
        <f>SUM($Y$171:$Y$177)</f>
        <v>0.0772</v>
      </c>
      <c r="Z170" s="108"/>
      <c r="AA170" s="113">
        <f>SUM($AA$171:$AA$177)</f>
        <v>0</v>
      </c>
      <c r="AR170" s="114" t="s">
        <v>17</v>
      </c>
      <c r="AT170" s="114" t="s">
        <v>65</v>
      </c>
      <c r="AU170" s="114" t="s">
        <v>17</v>
      </c>
      <c r="AY170" s="114" t="s">
        <v>129</v>
      </c>
      <c r="BK170" s="115">
        <f>SUM($BK$171:$BK$177)</f>
        <v>0</v>
      </c>
    </row>
    <row r="171" spans="2:65" s="6" customFormat="1" ht="15.75" customHeight="1">
      <c r="B171" s="21"/>
      <c r="C171" s="117" t="s">
        <v>256</v>
      </c>
      <c r="D171" s="117" t="s">
        <v>130</v>
      </c>
      <c r="E171" s="118" t="s">
        <v>257</v>
      </c>
      <c r="F171" s="197" t="s">
        <v>258</v>
      </c>
      <c r="G171" s="198"/>
      <c r="H171" s="198"/>
      <c r="I171" s="198"/>
      <c r="J171" s="120" t="s">
        <v>259</v>
      </c>
      <c r="K171" s="121">
        <v>1</v>
      </c>
      <c r="L171" s="199"/>
      <c r="M171" s="198"/>
      <c r="N171" s="200">
        <f>ROUND($L$171*$K$171,2)</f>
        <v>0</v>
      </c>
      <c r="O171" s="198"/>
      <c r="P171" s="198"/>
      <c r="Q171" s="198"/>
      <c r="R171" s="119" t="s">
        <v>134</v>
      </c>
      <c r="S171" s="41"/>
      <c r="T171" s="122"/>
      <c r="U171" s="123" t="s">
        <v>36</v>
      </c>
      <c r="V171" s="22"/>
      <c r="W171" s="22"/>
      <c r="X171" s="124">
        <v>0</v>
      </c>
      <c r="Y171" s="124">
        <f>$X$171*$K$171</f>
        <v>0</v>
      </c>
      <c r="Z171" s="124">
        <v>0</v>
      </c>
      <c r="AA171" s="125">
        <f>$Z$171*$K$171</f>
        <v>0</v>
      </c>
      <c r="AR171" s="80" t="s">
        <v>135</v>
      </c>
      <c r="AT171" s="80" t="s">
        <v>130</v>
      </c>
      <c r="AU171" s="80" t="s">
        <v>74</v>
      </c>
      <c r="AY171" s="6" t="s">
        <v>129</v>
      </c>
      <c r="BE171" s="126">
        <f>IF($U$171="základní",$N$171,0)</f>
        <v>0</v>
      </c>
      <c r="BF171" s="126">
        <f>IF($U$171="snížená",$N$171,0)</f>
        <v>0</v>
      </c>
      <c r="BG171" s="126">
        <f>IF($U$171="zákl. přenesená",$N$171,0)</f>
        <v>0</v>
      </c>
      <c r="BH171" s="126">
        <f>IF($U$171="sníž. přenesená",$N$171,0)</f>
        <v>0</v>
      </c>
      <c r="BI171" s="126">
        <f>IF($U$171="nulová",$N$171,0)</f>
        <v>0</v>
      </c>
      <c r="BJ171" s="80" t="s">
        <v>17</v>
      </c>
      <c r="BK171" s="126">
        <f>ROUND($L$171*$K$171,2)</f>
        <v>0</v>
      </c>
      <c r="BL171" s="80" t="s">
        <v>135</v>
      </c>
      <c r="BM171" s="80" t="s">
        <v>260</v>
      </c>
    </row>
    <row r="172" spans="2:47" s="6" customFormat="1" ht="16.5" customHeight="1">
      <c r="B172" s="21"/>
      <c r="C172" s="22"/>
      <c r="D172" s="22"/>
      <c r="E172" s="22"/>
      <c r="F172" s="201" t="s">
        <v>261</v>
      </c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137</v>
      </c>
      <c r="AU172" s="6" t="s">
        <v>74</v>
      </c>
    </row>
    <row r="173" spans="2:51" s="6" customFormat="1" ht="15.75" customHeight="1">
      <c r="B173" s="127"/>
      <c r="C173" s="128"/>
      <c r="D173" s="128"/>
      <c r="E173" s="128"/>
      <c r="F173" s="202" t="s">
        <v>262</v>
      </c>
      <c r="G173" s="203"/>
      <c r="H173" s="203"/>
      <c r="I173" s="203"/>
      <c r="J173" s="128"/>
      <c r="K173" s="129">
        <v>1</v>
      </c>
      <c r="L173" s="128"/>
      <c r="M173" s="128"/>
      <c r="N173" s="128"/>
      <c r="O173" s="128"/>
      <c r="P173" s="128"/>
      <c r="Q173" s="128"/>
      <c r="R173" s="128"/>
      <c r="S173" s="130"/>
      <c r="T173" s="131"/>
      <c r="U173" s="128"/>
      <c r="V173" s="128"/>
      <c r="W173" s="128"/>
      <c r="X173" s="128"/>
      <c r="Y173" s="128"/>
      <c r="Z173" s="128"/>
      <c r="AA173" s="132"/>
      <c r="AT173" s="133" t="s">
        <v>140</v>
      </c>
      <c r="AU173" s="133" t="s">
        <v>74</v>
      </c>
      <c r="AV173" s="133" t="s">
        <v>74</v>
      </c>
      <c r="AW173" s="133" t="s">
        <v>90</v>
      </c>
      <c r="AX173" s="133" t="s">
        <v>17</v>
      </c>
      <c r="AY173" s="133" t="s">
        <v>129</v>
      </c>
    </row>
    <row r="174" spans="2:65" s="6" customFormat="1" ht="15.75" customHeight="1">
      <c r="B174" s="21"/>
      <c r="C174" s="141" t="s">
        <v>263</v>
      </c>
      <c r="D174" s="141" t="s">
        <v>210</v>
      </c>
      <c r="E174" s="142" t="s">
        <v>264</v>
      </c>
      <c r="F174" s="206" t="s">
        <v>265</v>
      </c>
      <c r="G174" s="207"/>
      <c r="H174" s="207"/>
      <c r="I174" s="207"/>
      <c r="J174" s="143" t="s">
        <v>259</v>
      </c>
      <c r="K174" s="144">
        <v>1</v>
      </c>
      <c r="L174" s="208"/>
      <c r="M174" s="207"/>
      <c r="N174" s="209">
        <f>ROUND($L$174*$K$174,2)</f>
        <v>0</v>
      </c>
      <c r="O174" s="198"/>
      <c r="P174" s="198"/>
      <c r="Q174" s="198"/>
      <c r="R174" s="119" t="s">
        <v>134</v>
      </c>
      <c r="S174" s="41"/>
      <c r="T174" s="122"/>
      <c r="U174" s="123" t="s">
        <v>36</v>
      </c>
      <c r="V174" s="22"/>
      <c r="W174" s="22"/>
      <c r="X174" s="124">
        <v>0.07</v>
      </c>
      <c r="Y174" s="124">
        <f>$X$174*$K$174</f>
        <v>0.07</v>
      </c>
      <c r="Z174" s="124">
        <v>0</v>
      </c>
      <c r="AA174" s="125">
        <f>$Z$174*$K$174</f>
        <v>0</v>
      </c>
      <c r="AR174" s="80" t="s">
        <v>174</v>
      </c>
      <c r="AT174" s="80" t="s">
        <v>210</v>
      </c>
      <c r="AU174" s="80" t="s">
        <v>74</v>
      </c>
      <c r="AY174" s="6" t="s">
        <v>129</v>
      </c>
      <c r="BE174" s="126">
        <f>IF($U$174="základní",$N$174,0)</f>
        <v>0</v>
      </c>
      <c r="BF174" s="126">
        <f>IF($U$174="snížená",$N$174,0)</f>
        <v>0</v>
      </c>
      <c r="BG174" s="126">
        <f>IF($U$174="zákl. přenesená",$N$174,0)</f>
        <v>0</v>
      </c>
      <c r="BH174" s="126">
        <f>IF($U$174="sníž. přenesená",$N$174,0)</f>
        <v>0</v>
      </c>
      <c r="BI174" s="126">
        <f>IF($U$174="nulová",$N$174,0)</f>
        <v>0</v>
      </c>
      <c r="BJ174" s="80" t="s">
        <v>17</v>
      </c>
      <c r="BK174" s="126">
        <f>ROUND($L$174*$K$174,2)</f>
        <v>0</v>
      </c>
      <c r="BL174" s="80" t="s">
        <v>135</v>
      </c>
      <c r="BM174" s="80" t="s">
        <v>266</v>
      </c>
    </row>
    <row r="175" spans="2:47" s="6" customFormat="1" ht="16.5" customHeight="1">
      <c r="B175" s="21"/>
      <c r="C175" s="22"/>
      <c r="D175" s="22"/>
      <c r="E175" s="22"/>
      <c r="F175" s="201" t="s">
        <v>267</v>
      </c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41"/>
      <c r="T175" s="50"/>
      <c r="U175" s="22"/>
      <c r="V175" s="22"/>
      <c r="W175" s="22"/>
      <c r="X175" s="22"/>
      <c r="Y175" s="22"/>
      <c r="Z175" s="22"/>
      <c r="AA175" s="51"/>
      <c r="AT175" s="6" t="s">
        <v>137</v>
      </c>
      <c r="AU175" s="6" t="s">
        <v>74</v>
      </c>
    </row>
    <row r="176" spans="2:65" s="6" customFormat="1" ht="27" customHeight="1">
      <c r="B176" s="21"/>
      <c r="C176" s="117" t="s">
        <v>268</v>
      </c>
      <c r="D176" s="117" t="s">
        <v>130</v>
      </c>
      <c r="E176" s="118" t="s">
        <v>269</v>
      </c>
      <c r="F176" s="197" t="s">
        <v>270</v>
      </c>
      <c r="G176" s="198"/>
      <c r="H176" s="198"/>
      <c r="I176" s="198"/>
      <c r="J176" s="120" t="s">
        <v>271</v>
      </c>
      <c r="K176" s="121">
        <v>16</v>
      </c>
      <c r="L176" s="199"/>
      <c r="M176" s="198"/>
      <c r="N176" s="200">
        <f>ROUND($L$176*$K$176,2)</f>
        <v>0</v>
      </c>
      <c r="O176" s="198"/>
      <c r="P176" s="198"/>
      <c r="Q176" s="198"/>
      <c r="R176" s="119" t="s">
        <v>134</v>
      </c>
      <c r="S176" s="41"/>
      <c r="T176" s="122"/>
      <c r="U176" s="123" t="s">
        <v>36</v>
      </c>
      <c r="V176" s="22"/>
      <c r="W176" s="22"/>
      <c r="X176" s="124">
        <v>0.00045</v>
      </c>
      <c r="Y176" s="124">
        <f>$X$176*$K$176</f>
        <v>0.0072</v>
      </c>
      <c r="Z176" s="124">
        <v>0</v>
      </c>
      <c r="AA176" s="125">
        <f>$Z$176*$K$176</f>
        <v>0</v>
      </c>
      <c r="AR176" s="80" t="s">
        <v>135</v>
      </c>
      <c r="AT176" s="80" t="s">
        <v>130</v>
      </c>
      <c r="AU176" s="80" t="s">
        <v>74</v>
      </c>
      <c r="AY176" s="6" t="s">
        <v>129</v>
      </c>
      <c r="BE176" s="126">
        <f>IF($U$176="základní",$N$176,0)</f>
        <v>0</v>
      </c>
      <c r="BF176" s="126">
        <f>IF($U$176="snížená",$N$176,0)</f>
        <v>0</v>
      </c>
      <c r="BG176" s="126">
        <f>IF($U$176="zákl. přenesená",$N$176,0)</f>
        <v>0</v>
      </c>
      <c r="BH176" s="126">
        <f>IF($U$176="sníž. přenesená",$N$176,0)</f>
        <v>0</v>
      </c>
      <c r="BI176" s="126">
        <f>IF($U$176="nulová",$N$176,0)</f>
        <v>0</v>
      </c>
      <c r="BJ176" s="80" t="s">
        <v>17</v>
      </c>
      <c r="BK176" s="126">
        <f>ROUND($L$176*$K$176,2)</f>
        <v>0</v>
      </c>
      <c r="BL176" s="80" t="s">
        <v>135</v>
      </c>
      <c r="BM176" s="80" t="s">
        <v>272</v>
      </c>
    </row>
    <row r="177" spans="2:47" s="6" customFormat="1" ht="16.5" customHeight="1">
      <c r="B177" s="21"/>
      <c r="C177" s="22"/>
      <c r="D177" s="22"/>
      <c r="E177" s="22"/>
      <c r="F177" s="201" t="s">
        <v>270</v>
      </c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41"/>
      <c r="T177" s="50"/>
      <c r="U177" s="22"/>
      <c r="V177" s="22"/>
      <c r="W177" s="22"/>
      <c r="X177" s="22"/>
      <c r="Y177" s="22"/>
      <c r="Z177" s="22"/>
      <c r="AA177" s="51"/>
      <c r="AT177" s="6" t="s">
        <v>137</v>
      </c>
      <c r="AU177" s="6" t="s">
        <v>74</v>
      </c>
    </row>
    <row r="178" spans="2:63" s="106" customFormat="1" ht="30.75" customHeight="1">
      <c r="B178" s="107"/>
      <c r="C178" s="108"/>
      <c r="D178" s="116" t="s">
        <v>95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214">
        <f>$BK$178</f>
        <v>0</v>
      </c>
      <c r="O178" s="213"/>
      <c r="P178" s="213"/>
      <c r="Q178" s="213"/>
      <c r="R178" s="108"/>
      <c r="S178" s="110"/>
      <c r="T178" s="111"/>
      <c r="U178" s="108"/>
      <c r="V178" s="108"/>
      <c r="W178" s="112">
        <f>SUM($W$179:$W$184)</f>
        <v>0</v>
      </c>
      <c r="X178" s="108"/>
      <c r="Y178" s="112">
        <f>SUM($Y$179:$Y$184)</f>
        <v>9.53326234</v>
      </c>
      <c r="Z178" s="108"/>
      <c r="AA178" s="113">
        <f>SUM($AA$179:$AA$184)</f>
        <v>0</v>
      </c>
      <c r="AR178" s="114" t="s">
        <v>17</v>
      </c>
      <c r="AT178" s="114" t="s">
        <v>65</v>
      </c>
      <c r="AU178" s="114" t="s">
        <v>17</v>
      </c>
      <c r="AY178" s="114" t="s">
        <v>129</v>
      </c>
      <c r="BK178" s="115">
        <f>SUM($BK$179:$BK$184)</f>
        <v>0</v>
      </c>
    </row>
    <row r="179" spans="2:65" s="6" customFormat="1" ht="27" customHeight="1">
      <c r="B179" s="21"/>
      <c r="C179" s="117" t="s">
        <v>273</v>
      </c>
      <c r="D179" s="117" t="s">
        <v>130</v>
      </c>
      <c r="E179" s="118" t="s">
        <v>274</v>
      </c>
      <c r="F179" s="197" t="s">
        <v>275</v>
      </c>
      <c r="G179" s="198"/>
      <c r="H179" s="198"/>
      <c r="I179" s="198"/>
      <c r="J179" s="120" t="s">
        <v>143</v>
      </c>
      <c r="K179" s="121">
        <v>5.042</v>
      </c>
      <c r="L179" s="199"/>
      <c r="M179" s="198"/>
      <c r="N179" s="200">
        <f>ROUND($L$179*$K$179,2)</f>
        <v>0</v>
      </c>
      <c r="O179" s="198"/>
      <c r="P179" s="198"/>
      <c r="Q179" s="198"/>
      <c r="R179" s="119" t="s">
        <v>134</v>
      </c>
      <c r="S179" s="41"/>
      <c r="T179" s="122"/>
      <c r="U179" s="123" t="s">
        <v>36</v>
      </c>
      <c r="V179" s="22"/>
      <c r="W179" s="22"/>
      <c r="X179" s="124">
        <v>1.89077</v>
      </c>
      <c r="Y179" s="124">
        <f>$X$179*$K$179</f>
        <v>9.53326234</v>
      </c>
      <c r="Z179" s="124">
        <v>0</v>
      </c>
      <c r="AA179" s="125">
        <f>$Z$179*$K$179</f>
        <v>0</v>
      </c>
      <c r="AR179" s="80" t="s">
        <v>135</v>
      </c>
      <c r="AT179" s="80" t="s">
        <v>130</v>
      </c>
      <c r="AU179" s="80" t="s">
        <v>74</v>
      </c>
      <c r="AY179" s="6" t="s">
        <v>129</v>
      </c>
      <c r="BE179" s="126">
        <f>IF($U$179="základní",$N$179,0)</f>
        <v>0</v>
      </c>
      <c r="BF179" s="126">
        <f>IF($U$179="snížená",$N$179,0)</f>
        <v>0</v>
      </c>
      <c r="BG179" s="126">
        <f>IF($U$179="zákl. přenesená",$N$179,0)</f>
        <v>0</v>
      </c>
      <c r="BH179" s="126">
        <f>IF($U$179="sníž. přenesená",$N$179,0)</f>
        <v>0</v>
      </c>
      <c r="BI179" s="126">
        <f>IF($U$179="nulová",$N$179,0)</f>
        <v>0</v>
      </c>
      <c r="BJ179" s="80" t="s">
        <v>17</v>
      </c>
      <c r="BK179" s="126">
        <f>ROUND($L$179*$K$179,2)</f>
        <v>0</v>
      </c>
      <c r="BL179" s="80" t="s">
        <v>135</v>
      </c>
      <c r="BM179" s="80" t="s">
        <v>276</v>
      </c>
    </row>
    <row r="180" spans="2:47" s="6" customFormat="1" ht="16.5" customHeight="1">
      <c r="B180" s="21"/>
      <c r="C180" s="22"/>
      <c r="D180" s="22"/>
      <c r="E180" s="22"/>
      <c r="F180" s="201" t="s">
        <v>275</v>
      </c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41"/>
      <c r="T180" s="50"/>
      <c r="U180" s="22"/>
      <c r="V180" s="22"/>
      <c r="W180" s="22"/>
      <c r="X180" s="22"/>
      <c r="Y180" s="22"/>
      <c r="Z180" s="22"/>
      <c r="AA180" s="51"/>
      <c r="AT180" s="6" t="s">
        <v>137</v>
      </c>
      <c r="AU180" s="6" t="s">
        <v>74</v>
      </c>
    </row>
    <row r="181" spans="2:51" s="6" customFormat="1" ht="15.75" customHeight="1">
      <c r="B181" s="127"/>
      <c r="C181" s="128"/>
      <c r="D181" s="128"/>
      <c r="E181" s="128"/>
      <c r="F181" s="202" t="s">
        <v>277</v>
      </c>
      <c r="G181" s="203"/>
      <c r="H181" s="203"/>
      <c r="I181" s="203"/>
      <c r="J181" s="128"/>
      <c r="K181" s="129">
        <v>1.31</v>
      </c>
      <c r="L181" s="128"/>
      <c r="M181" s="128"/>
      <c r="N181" s="128"/>
      <c r="O181" s="128"/>
      <c r="P181" s="128"/>
      <c r="Q181" s="128"/>
      <c r="R181" s="128"/>
      <c r="S181" s="130"/>
      <c r="T181" s="131"/>
      <c r="U181" s="128"/>
      <c r="V181" s="128"/>
      <c r="W181" s="128"/>
      <c r="X181" s="128"/>
      <c r="Y181" s="128"/>
      <c r="Z181" s="128"/>
      <c r="AA181" s="132"/>
      <c r="AT181" s="133" t="s">
        <v>140</v>
      </c>
      <c r="AU181" s="133" t="s">
        <v>74</v>
      </c>
      <c r="AV181" s="133" t="s">
        <v>74</v>
      </c>
      <c r="AW181" s="133" t="s">
        <v>90</v>
      </c>
      <c r="AX181" s="133" t="s">
        <v>66</v>
      </c>
      <c r="AY181" s="133" t="s">
        <v>129</v>
      </c>
    </row>
    <row r="182" spans="2:51" s="6" customFormat="1" ht="15.75" customHeight="1">
      <c r="B182" s="127"/>
      <c r="C182" s="128"/>
      <c r="D182" s="128"/>
      <c r="E182" s="128"/>
      <c r="F182" s="202" t="s">
        <v>278</v>
      </c>
      <c r="G182" s="203"/>
      <c r="H182" s="203"/>
      <c r="I182" s="203"/>
      <c r="J182" s="128"/>
      <c r="K182" s="129">
        <v>2.1</v>
      </c>
      <c r="L182" s="128"/>
      <c r="M182" s="128"/>
      <c r="N182" s="128"/>
      <c r="O182" s="128"/>
      <c r="P182" s="128"/>
      <c r="Q182" s="128"/>
      <c r="R182" s="128"/>
      <c r="S182" s="130"/>
      <c r="T182" s="131"/>
      <c r="U182" s="128"/>
      <c r="V182" s="128"/>
      <c r="W182" s="128"/>
      <c r="X182" s="128"/>
      <c r="Y182" s="128"/>
      <c r="Z182" s="128"/>
      <c r="AA182" s="132"/>
      <c r="AT182" s="133" t="s">
        <v>140</v>
      </c>
      <c r="AU182" s="133" t="s">
        <v>74</v>
      </c>
      <c r="AV182" s="133" t="s">
        <v>74</v>
      </c>
      <c r="AW182" s="133" t="s">
        <v>90</v>
      </c>
      <c r="AX182" s="133" t="s">
        <v>66</v>
      </c>
      <c r="AY182" s="133" t="s">
        <v>129</v>
      </c>
    </row>
    <row r="183" spans="2:51" s="6" customFormat="1" ht="15.75" customHeight="1">
      <c r="B183" s="127"/>
      <c r="C183" s="128"/>
      <c r="D183" s="128"/>
      <c r="E183" s="128"/>
      <c r="F183" s="202" t="s">
        <v>279</v>
      </c>
      <c r="G183" s="203"/>
      <c r="H183" s="203"/>
      <c r="I183" s="203"/>
      <c r="J183" s="128"/>
      <c r="K183" s="129">
        <v>1.632</v>
      </c>
      <c r="L183" s="128"/>
      <c r="M183" s="128"/>
      <c r="N183" s="128"/>
      <c r="O183" s="128"/>
      <c r="P183" s="128"/>
      <c r="Q183" s="128"/>
      <c r="R183" s="128"/>
      <c r="S183" s="130"/>
      <c r="T183" s="131"/>
      <c r="U183" s="128"/>
      <c r="V183" s="128"/>
      <c r="W183" s="128"/>
      <c r="X183" s="128"/>
      <c r="Y183" s="128"/>
      <c r="Z183" s="128"/>
      <c r="AA183" s="132"/>
      <c r="AT183" s="133" t="s">
        <v>140</v>
      </c>
      <c r="AU183" s="133" t="s">
        <v>74</v>
      </c>
      <c r="AV183" s="133" t="s">
        <v>74</v>
      </c>
      <c r="AW183" s="133" t="s">
        <v>90</v>
      </c>
      <c r="AX183" s="133" t="s">
        <v>66</v>
      </c>
      <c r="AY183" s="133" t="s">
        <v>129</v>
      </c>
    </row>
    <row r="184" spans="2:51" s="6" customFormat="1" ht="15.75" customHeight="1">
      <c r="B184" s="134"/>
      <c r="C184" s="135"/>
      <c r="D184" s="135"/>
      <c r="E184" s="135"/>
      <c r="F184" s="204" t="s">
        <v>162</v>
      </c>
      <c r="G184" s="205"/>
      <c r="H184" s="205"/>
      <c r="I184" s="205"/>
      <c r="J184" s="135"/>
      <c r="K184" s="136">
        <v>5.042</v>
      </c>
      <c r="L184" s="135"/>
      <c r="M184" s="135"/>
      <c r="N184" s="135"/>
      <c r="O184" s="135"/>
      <c r="P184" s="135"/>
      <c r="Q184" s="135"/>
      <c r="R184" s="135"/>
      <c r="S184" s="137"/>
      <c r="T184" s="138"/>
      <c r="U184" s="135"/>
      <c r="V184" s="135"/>
      <c r="W184" s="135"/>
      <c r="X184" s="135"/>
      <c r="Y184" s="135"/>
      <c r="Z184" s="135"/>
      <c r="AA184" s="139"/>
      <c r="AT184" s="140" t="s">
        <v>140</v>
      </c>
      <c r="AU184" s="140" t="s">
        <v>74</v>
      </c>
      <c r="AV184" s="140" t="s">
        <v>135</v>
      </c>
      <c r="AW184" s="140" t="s">
        <v>90</v>
      </c>
      <c r="AX184" s="140" t="s">
        <v>17</v>
      </c>
      <c r="AY184" s="140" t="s">
        <v>129</v>
      </c>
    </row>
    <row r="185" spans="2:63" s="106" customFormat="1" ht="30.75" customHeight="1">
      <c r="B185" s="107"/>
      <c r="C185" s="108"/>
      <c r="D185" s="116" t="s">
        <v>96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214">
        <f>$BK$185</f>
        <v>0</v>
      </c>
      <c r="O185" s="213"/>
      <c r="P185" s="213"/>
      <c r="Q185" s="213"/>
      <c r="R185" s="108"/>
      <c r="S185" s="110"/>
      <c r="T185" s="111"/>
      <c r="U185" s="108"/>
      <c r="V185" s="108"/>
      <c r="W185" s="112">
        <f>SUM($W$186:$W$195)</f>
        <v>0</v>
      </c>
      <c r="X185" s="108"/>
      <c r="Y185" s="112">
        <f>SUM($Y$186:$Y$195)</f>
        <v>143.21409</v>
      </c>
      <c r="Z185" s="108"/>
      <c r="AA185" s="113">
        <f>SUM($AA$186:$AA$195)</f>
        <v>0</v>
      </c>
      <c r="AR185" s="114" t="s">
        <v>17</v>
      </c>
      <c r="AT185" s="114" t="s">
        <v>65</v>
      </c>
      <c r="AU185" s="114" t="s">
        <v>17</v>
      </c>
      <c r="AY185" s="114" t="s">
        <v>129</v>
      </c>
      <c r="BK185" s="115">
        <f>SUM($BK$186:$BK$195)</f>
        <v>0</v>
      </c>
    </row>
    <row r="186" spans="2:65" s="6" customFormat="1" ht="15.75" customHeight="1">
      <c r="B186" s="21"/>
      <c r="C186" s="117" t="s">
        <v>280</v>
      </c>
      <c r="D186" s="117" t="s">
        <v>130</v>
      </c>
      <c r="E186" s="118" t="s">
        <v>281</v>
      </c>
      <c r="F186" s="197" t="s">
        <v>282</v>
      </c>
      <c r="G186" s="198"/>
      <c r="H186" s="198"/>
      <c r="I186" s="198"/>
      <c r="J186" s="120" t="s">
        <v>133</v>
      </c>
      <c r="K186" s="121">
        <v>166.9</v>
      </c>
      <c r="L186" s="199"/>
      <c r="M186" s="198"/>
      <c r="N186" s="200">
        <f>ROUND($L$186*$K$186,2)</f>
        <v>0</v>
      </c>
      <c r="O186" s="198"/>
      <c r="P186" s="198"/>
      <c r="Q186" s="198"/>
      <c r="R186" s="119" t="s">
        <v>134</v>
      </c>
      <c r="S186" s="41"/>
      <c r="T186" s="122"/>
      <c r="U186" s="123" t="s">
        <v>36</v>
      </c>
      <c r="V186" s="22"/>
      <c r="W186" s="22"/>
      <c r="X186" s="124">
        <v>0.27994</v>
      </c>
      <c r="Y186" s="124">
        <f>$X$186*$K$186</f>
        <v>46.72198600000001</v>
      </c>
      <c r="Z186" s="124">
        <v>0</v>
      </c>
      <c r="AA186" s="125">
        <f>$Z$186*$K$186</f>
        <v>0</v>
      </c>
      <c r="AR186" s="80" t="s">
        <v>135</v>
      </c>
      <c r="AT186" s="80" t="s">
        <v>130</v>
      </c>
      <c r="AU186" s="80" t="s">
        <v>74</v>
      </c>
      <c r="AY186" s="6" t="s">
        <v>129</v>
      </c>
      <c r="BE186" s="126">
        <f>IF($U$186="základní",$N$186,0)</f>
        <v>0</v>
      </c>
      <c r="BF186" s="126">
        <f>IF($U$186="snížená",$N$186,0)</f>
        <v>0</v>
      </c>
      <c r="BG186" s="126">
        <f>IF($U$186="zákl. přenesená",$N$186,0)</f>
        <v>0</v>
      </c>
      <c r="BH186" s="126">
        <f>IF($U$186="sníž. přenesená",$N$186,0)</f>
        <v>0</v>
      </c>
      <c r="BI186" s="126">
        <f>IF($U$186="nulová",$N$186,0)</f>
        <v>0</v>
      </c>
      <c r="BJ186" s="80" t="s">
        <v>17</v>
      </c>
      <c r="BK186" s="126">
        <f>ROUND($L$186*$K$186,2)</f>
        <v>0</v>
      </c>
      <c r="BL186" s="80" t="s">
        <v>135</v>
      </c>
      <c r="BM186" s="80" t="s">
        <v>283</v>
      </c>
    </row>
    <row r="187" spans="2:47" s="6" customFormat="1" ht="16.5" customHeight="1">
      <c r="B187" s="21"/>
      <c r="C187" s="22"/>
      <c r="D187" s="22"/>
      <c r="E187" s="22"/>
      <c r="F187" s="201" t="s">
        <v>284</v>
      </c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41"/>
      <c r="T187" s="50"/>
      <c r="U187" s="22"/>
      <c r="V187" s="22"/>
      <c r="W187" s="22"/>
      <c r="X187" s="22"/>
      <c r="Y187" s="22"/>
      <c r="Z187" s="22"/>
      <c r="AA187" s="51"/>
      <c r="AT187" s="6" t="s">
        <v>137</v>
      </c>
      <c r="AU187" s="6" t="s">
        <v>74</v>
      </c>
    </row>
    <row r="188" spans="2:51" s="6" customFormat="1" ht="15.75" customHeight="1">
      <c r="B188" s="127"/>
      <c r="C188" s="128"/>
      <c r="D188" s="128"/>
      <c r="E188" s="128"/>
      <c r="F188" s="202" t="s">
        <v>139</v>
      </c>
      <c r="G188" s="203"/>
      <c r="H188" s="203"/>
      <c r="I188" s="203"/>
      <c r="J188" s="128"/>
      <c r="K188" s="129">
        <v>166.9</v>
      </c>
      <c r="L188" s="128"/>
      <c r="M188" s="128"/>
      <c r="N188" s="128"/>
      <c r="O188" s="128"/>
      <c r="P188" s="128"/>
      <c r="Q188" s="128"/>
      <c r="R188" s="128"/>
      <c r="S188" s="130"/>
      <c r="T188" s="131"/>
      <c r="U188" s="128"/>
      <c r="V188" s="128"/>
      <c r="W188" s="128"/>
      <c r="X188" s="128"/>
      <c r="Y188" s="128"/>
      <c r="Z188" s="128"/>
      <c r="AA188" s="132"/>
      <c r="AT188" s="133" t="s">
        <v>140</v>
      </c>
      <c r="AU188" s="133" t="s">
        <v>74</v>
      </c>
      <c r="AV188" s="133" t="s">
        <v>74</v>
      </c>
      <c r="AW188" s="133" t="s">
        <v>90</v>
      </c>
      <c r="AX188" s="133" t="s">
        <v>17</v>
      </c>
      <c r="AY188" s="133" t="s">
        <v>129</v>
      </c>
    </row>
    <row r="189" spans="2:65" s="6" customFormat="1" ht="15.75" customHeight="1">
      <c r="B189" s="21"/>
      <c r="C189" s="117" t="s">
        <v>285</v>
      </c>
      <c r="D189" s="117" t="s">
        <v>130</v>
      </c>
      <c r="E189" s="118" t="s">
        <v>286</v>
      </c>
      <c r="F189" s="197" t="s">
        <v>287</v>
      </c>
      <c r="G189" s="198"/>
      <c r="H189" s="198"/>
      <c r="I189" s="198"/>
      <c r="J189" s="120" t="s">
        <v>133</v>
      </c>
      <c r="K189" s="121">
        <v>166.9</v>
      </c>
      <c r="L189" s="199"/>
      <c r="M189" s="198"/>
      <c r="N189" s="200">
        <f>ROUND($L$189*$K$189,2)</f>
        <v>0</v>
      </c>
      <c r="O189" s="198"/>
      <c r="P189" s="198"/>
      <c r="Q189" s="198"/>
      <c r="R189" s="119" t="s">
        <v>134</v>
      </c>
      <c r="S189" s="41"/>
      <c r="T189" s="122"/>
      <c r="U189" s="123" t="s">
        <v>36</v>
      </c>
      <c r="V189" s="22"/>
      <c r="W189" s="22"/>
      <c r="X189" s="124">
        <v>0.3708</v>
      </c>
      <c r="Y189" s="124">
        <f>$X$189*$K$189</f>
        <v>61.886520000000004</v>
      </c>
      <c r="Z189" s="124">
        <v>0</v>
      </c>
      <c r="AA189" s="125">
        <f>$Z$189*$K$189</f>
        <v>0</v>
      </c>
      <c r="AR189" s="80" t="s">
        <v>135</v>
      </c>
      <c r="AT189" s="80" t="s">
        <v>130</v>
      </c>
      <c r="AU189" s="80" t="s">
        <v>74</v>
      </c>
      <c r="AY189" s="6" t="s">
        <v>129</v>
      </c>
      <c r="BE189" s="126">
        <f>IF($U$189="základní",$N$189,0)</f>
        <v>0</v>
      </c>
      <c r="BF189" s="126">
        <f>IF($U$189="snížená",$N$189,0)</f>
        <v>0</v>
      </c>
      <c r="BG189" s="126">
        <f>IF($U$189="zákl. přenesená",$N$189,0)</f>
        <v>0</v>
      </c>
      <c r="BH189" s="126">
        <f>IF($U$189="sníž. přenesená",$N$189,0)</f>
        <v>0</v>
      </c>
      <c r="BI189" s="126">
        <f>IF($U$189="nulová",$N$189,0)</f>
        <v>0</v>
      </c>
      <c r="BJ189" s="80" t="s">
        <v>17</v>
      </c>
      <c r="BK189" s="126">
        <f>ROUND($L$189*$K$189,2)</f>
        <v>0</v>
      </c>
      <c r="BL189" s="80" t="s">
        <v>135</v>
      </c>
      <c r="BM189" s="80" t="s">
        <v>288</v>
      </c>
    </row>
    <row r="190" spans="2:47" s="6" customFormat="1" ht="16.5" customHeight="1">
      <c r="B190" s="21"/>
      <c r="C190" s="22"/>
      <c r="D190" s="22"/>
      <c r="E190" s="22"/>
      <c r="F190" s="201" t="s">
        <v>289</v>
      </c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41"/>
      <c r="T190" s="50"/>
      <c r="U190" s="22"/>
      <c r="V190" s="22"/>
      <c r="W190" s="22"/>
      <c r="X190" s="22"/>
      <c r="Y190" s="22"/>
      <c r="Z190" s="22"/>
      <c r="AA190" s="51"/>
      <c r="AT190" s="6" t="s">
        <v>137</v>
      </c>
      <c r="AU190" s="6" t="s">
        <v>74</v>
      </c>
    </row>
    <row r="191" spans="2:65" s="6" customFormat="1" ht="27" customHeight="1">
      <c r="B191" s="21"/>
      <c r="C191" s="117" t="s">
        <v>290</v>
      </c>
      <c r="D191" s="117" t="s">
        <v>130</v>
      </c>
      <c r="E191" s="118" t="s">
        <v>291</v>
      </c>
      <c r="F191" s="197" t="s">
        <v>292</v>
      </c>
      <c r="G191" s="198"/>
      <c r="H191" s="198"/>
      <c r="I191" s="198"/>
      <c r="J191" s="120" t="s">
        <v>133</v>
      </c>
      <c r="K191" s="121">
        <v>166.9</v>
      </c>
      <c r="L191" s="199"/>
      <c r="M191" s="198"/>
      <c r="N191" s="200">
        <f>ROUND($L$191*$K$191,2)</f>
        <v>0</v>
      </c>
      <c r="O191" s="198"/>
      <c r="P191" s="198"/>
      <c r="Q191" s="198"/>
      <c r="R191" s="119" t="s">
        <v>134</v>
      </c>
      <c r="S191" s="41"/>
      <c r="T191" s="122"/>
      <c r="U191" s="123" t="s">
        <v>36</v>
      </c>
      <c r="V191" s="22"/>
      <c r="W191" s="22"/>
      <c r="X191" s="124">
        <v>0.19536</v>
      </c>
      <c r="Y191" s="124">
        <f>$X$191*$K$191</f>
        <v>32.605584</v>
      </c>
      <c r="Z191" s="124">
        <v>0</v>
      </c>
      <c r="AA191" s="125">
        <f>$Z$191*$K$191</f>
        <v>0</v>
      </c>
      <c r="AR191" s="80" t="s">
        <v>135</v>
      </c>
      <c r="AT191" s="80" t="s">
        <v>130</v>
      </c>
      <c r="AU191" s="80" t="s">
        <v>74</v>
      </c>
      <c r="AY191" s="6" t="s">
        <v>129</v>
      </c>
      <c r="BE191" s="126">
        <f>IF($U$191="základní",$N$191,0)</f>
        <v>0</v>
      </c>
      <c r="BF191" s="126">
        <f>IF($U$191="snížená",$N$191,0)</f>
        <v>0</v>
      </c>
      <c r="BG191" s="126">
        <f>IF($U$191="zákl. přenesená",$N$191,0)</f>
        <v>0</v>
      </c>
      <c r="BH191" s="126">
        <f>IF($U$191="sníž. přenesená",$N$191,0)</f>
        <v>0</v>
      </c>
      <c r="BI191" s="126">
        <f>IF($U$191="nulová",$N$191,0)</f>
        <v>0</v>
      </c>
      <c r="BJ191" s="80" t="s">
        <v>17</v>
      </c>
      <c r="BK191" s="126">
        <f>ROUND($L$191*$K$191,2)</f>
        <v>0</v>
      </c>
      <c r="BL191" s="80" t="s">
        <v>135</v>
      </c>
      <c r="BM191" s="80" t="s">
        <v>293</v>
      </c>
    </row>
    <row r="192" spans="2:47" s="6" customFormat="1" ht="27" customHeight="1">
      <c r="B192" s="21"/>
      <c r="C192" s="22"/>
      <c r="D192" s="22"/>
      <c r="E192" s="22"/>
      <c r="F192" s="201" t="s">
        <v>294</v>
      </c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41"/>
      <c r="T192" s="50"/>
      <c r="U192" s="22"/>
      <c r="V192" s="22"/>
      <c r="W192" s="22"/>
      <c r="X192" s="22"/>
      <c r="Y192" s="22"/>
      <c r="Z192" s="22"/>
      <c r="AA192" s="51"/>
      <c r="AT192" s="6" t="s">
        <v>137</v>
      </c>
      <c r="AU192" s="6" t="s">
        <v>74</v>
      </c>
    </row>
    <row r="193" spans="2:65" s="6" customFormat="1" ht="15.75" customHeight="1">
      <c r="B193" s="21"/>
      <c r="C193" s="141" t="s">
        <v>295</v>
      </c>
      <c r="D193" s="141" t="s">
        <v>210</v>
      </c>
      <c r="E193" s="142" t="s">
        <v>296</v>
      </c>
      <c r="F193" s="206" t="s">
        <v>297</v>
      </c>
      <c r="G193" s="207"/>
      <c r="H193" s="207"/>
      <c r="I193" s="207"/>
      <c r="J193" s="143" t="s">
        <v>196</v>
      </c>
      <c r="K193" s="144">
        <v>2</v>
      </c>
      <c r="L193" s="208"/>
      <c r="M193" s="207"/>
      <c r="N193" s="209">
        <f>ROUND($L$193*$K$193,2)</f>
        <v>0</v>
      </c>
      <c r="O193" s="198"/>
      <c r="P193" s="198"/>
      <c r="Q193" s="198"/>
      <c r="R193" s="119" t="s">
        <v>134</v>
      </c>
      <c r="S193" s="41"/>
      <c r="T193" s="122"/>
      <c r="U193" s="123" t="s">
        <v>36</v>
      </c>
      <c r="V193" s="22"/>
      <c r="W193" s="22"/>
      <c r="X193" s="124">
        <v>1</v>
      </c>
      <c r="Y193" s="124">
        <f>$X$193*$K$193</f>
        <v>2</v>
      </c>
      <c r="Z193" s="124">
        <v>0</v>
      </c>
      <c r="AA193" s="125">
        <f>$Z$193*$K$193</f>
        <v>0</v>
      </c>
      <c r="AR193" s="80" t="s">
        <v>174</v>
      </c>
      <c r="AT193" s="80" t="s">
        <v>210</v>
      </c>
      <c r="AU193" s="80" t="s">
        <v>74</v>
      </c>
      <c r="AY193" s="6" t="s">
        <v>129</v>
      </c>
      <c r="BE193" s="126">
        <f>IF($U$193="základní",$N$193,0)</f>
        <v>0</v>
      </c>
      <c r="BF193" s="126">
        <f>IF($U$193="snížená",$N$193,0)</f>
        <v>0</v>
      </c>
      <c r="BG193" s="126">
        <f>IF($U$193="zákl. přenesená",$N$193,0)</f>
        <v>0</v>
      </c>
      <c r="BH193" s="126">
        <f>IF($U$193="sníž. přenesená",$N$193,0)</f>
        <v>0</v>
      </c>
      <c r="BI193" s="126">
        <f>IF($U$193="nulová",$N$193,0)</f>
        <v>0</v>
      </c>
      <c r="BJ193" s="80" t="s">
        <v>17</v>
      </c>
      <c r="BK193" s="126">
        <f>ROUND($L$193*$K$193,2)</f>
        <v>0</v>
      </c>
      <c r="BL193" s="80" t="s">
        <v>135</v>
      </c>
      <c r="BM193" s="80" t="s">
        <v>298</v>
      </c>
    </row>
    <row r="194" spans="2:47" s="6" customFormat="1" ht="27" customHeight="1">
      <c r="B194" s="21"/>
      <c r="C194" s="22"/>
      <c r="D194" s="22"/>
      <c r="E194" s="22"/>
      <c r="F194" s="201" t="s">
        <v>299</v>
      </c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41"/>
      <c r="T194" s="50"/>
      <c r="U194" s="22"/>
      <c r="V194" s="22"/>
      <c r="W194" s="22"/>
      <c r="X194" s="22"/>
      <c r="Y194" s="22"/>
      <c r="Z194" s="22"/>
      <c r="AA194" s="51"/>
      <c r="AT194" s="6" t="s">
        <v>137</v>
      </c>
      <c r="AU194" s="6" t="s">
        <v>74</v>
      </c>
    </row>
    <row r="195" spans="2:47" s="6" customFormat="1" ht="27" customHeight="1">
      <c r="B195" s="21"/>
      <c r="C195" s="22"/>
      <c r="D195" s="22"/>
      <c r="E195" s="22"/>
      <c r="F195" s="210" t="s">
        <v>300</v>
      </c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41"/>
      <c r="T195" s="50"/>
      <c r="U195" s="22"/>
      <c r="V195" s="22"/>
      <c r="W195" s="22"/>
      <c r="X195" s="22"/>
      <c r="Y195" s="22"/>
      <c r="Z195" s="22"/>
      <c r="AA195" s="51"/>
      <c r="AT195" s="6" t="s">
        <v>301</v>
      </c>
      <c r="AU195" s="6" t="s">
        <v>74</v>
      </c>
    </row>
    <row r="196" spans="2:63" s="106" customFormat="1" ht="30.75" customHeight="1">
      <c r="B196" s="107"/>
      <c r="C196" s="108"/>
      <c r="D196" s="116" t="s">
        <v>97</v>
      </c>
      <c r="E196" s="108"/>
      <c r="F196" s="108"/>
      <c r="G196" s="108"/>
      <c r="H196" s="108"/>
      <c r="I196" s="108"/>
      <c r="J196" s="108"/>
      <c r="K196" s="108"/>
      <c r="L196" s="108"/>
      <c r="M196" s="108"/>
      <c r="N196" s="214">
        <f>$BK$196</f>
        <v>0</v>
      </c>
      <c r="O196" s="213"/>
      <c r="P196" s="213"/>
      <c r="Q196" s="213"/>
      <c r="R196" s="108"/>
      <c r="S196" s="110"/>
      <c r="T196" s="111"/>
      <c r="U196" s="108"/>
      <c r="V196" s="108"/>
      <c r="W196" s="112">
        <f>SUM($W$197:$W$199)</f>
        <v>0</v>
      </c>
      <c r="X196" s="108"/>
      <c r="Y196" s="112">
        <f>SUM($Y$197:$Y$199)</f>
        <v>3.0415463199999997</v>
      </c>
      <c r="Z196" s="108"/>
      <c r="AA196" s="113">
        <f>SUM($AA$197:$AA$199)</f>
        <v>0</v>
      </c>
      <c r="AR196" s="114" t="s">
        <v>17</v>
      </c>
      <c r="AT196" s="114" t="s">
        <v>65</v>
      </c>
      <c r="AU196" s="114" t="s">
        <v>17</v>
      </c>
      <c r="AY196" s="114" t="s">
        <v>129</v>
      </c>
      <c r="BK196" s="115">
        <f>SUM($BK$197:$BK$199)</f>
        <v>0</v>
      </c>
    </row>
    <row r="197" spans="2:65" s="6" customFormat="1" ht="27" customHeight="1">
      <c r="B197" s="21"/>
      <c r="C197" s="117" t="s">
        <v>302</v>
      </c>
      <c r="D197" s="117" t="s">
        <v>130</v>
      </c>
      <c r="E197" s="118" t="s">
        <v>303</v>
      </c>
      <c r="F197" s="197" t="s">
        <v>304</v>
      </c>
      <c r="G197" s="198"/>
      <c r="H197" s="198"/>
      <c r="I197" s="198"/>
      <c r="J197" s="120" t="s">
        <v>143</v>
      </c>
      <c r="K197" s="121">
        <v>1.348</v>
      </c>
      <c r="L197" s="199"/>
      <c r="M197" s="198"/>
      <c r="N197" s="200">
        <f>ROUND($L$197*$K$197,2)</f>
        <v>0</v>
      </c>
      <c r="O197" s="198"/>
      <c r="P197" s="198"/>
      <c r="Q197" s="198"/>
      <c r="R197" s="119" t="s">
        <v>134</v>
      </c>
      <c r="S197" s="41"/>
      <c r="T197" s="122"/>
      <c r="U197" s="123" t="s">
        <v>36</v>
      </c>
      <c r="V197" s="22"/>
      <c r="W197" s="22"/>
      <c r="X197" s="124">
        <v>2.25634</v>
      </c>
      <c r="Y197" s="124">
        <f>$X$197*$K$197</f>
        <v>3.0415463199999997</v>
      </c>
      <c r="Z197" s="124">
        <v>0</v>
      </c>
      <c r="AA197" s="125">
        <f>$Z$197*$K$197</f>
        <v>0</v>
      </c>
      <c r="AR197" s="80" t="s">
        <v>135</v>
      </c>
      <c r="AT197" s="80" t="s">
        <v>130</v>
      </c>
      <c r="AU197" s="80" t="s">
        <v>74</v>
      </c>
      <c r="AY197" s="6" t="s">
        <v>129</v>
      </c>
      <c r="BE197" s="126">
        <f>IF($U$197="základní",$N$197,0)</f>
        <v>0</v>
      </c>
      <c r="BF197" s="126">
        <f>IF($U$197="snížená",$N$197,0)</f>
        <v>0</v>
      </c>
      <c r="BG197" s="126">
        <f>IF($U$197="zákl. přenesená",$N$197,0)</f>
        <v>0</v>
      </c>
      <c r="BH197" s="126">
        <f>IF($U$197="sníž. přenesená",$N$197,0)</f>
        <v>0</v>
      </c>
      <c r="BI197" s="126">
        <f>IF($U$197="nulová",$N$197,0)</f>
        <v>0</v>
      </c>
      <c r="BJ197" s="80" t="s">
        <v>17</v>
      </c>
      <c r="BK197" s="126">
        <f>ROUND($L$197*$K$197,2)</f>
        <v>0</v>
      </c>
      <c r="BL197" s="80" t="s">
        <v>135</v>
      </c>
      <c r="BM197" s="80" t="s">
        <v>305</v>
      </c>
    </row>
    <row r="198" spans="2:47" s="6" customFormat="1" ht="16.5" customHeight="1">
      <c r="B198" s="21"/>
      <c r="C198" s="22"/>
      <c r="D198" s="22"/>
      <c r="E198" s="22"/>
      <c r="F198" s="201" t="s">
        <v>304</v>
      </c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41"/>
      <c r="T198" s="50"/>
      <c r="U198" s="22"/>
      <c r="V198" s="22"/>
      <c r="W198" s="22"/>
      <c r="X198" s="22"/>
      <c r="Y198" s="22"/>
      <c r="Z198" s="22"/>
      <c r="AA198" s="51"/>
      <c r="AT198" s="6" t="s">
        <v>137</v>
      </c>
      <c r="AU198" s="6" t="s">
        <v>74</v>
      </c>
    </row>
    <row r="199" spans="2:51" s="6" customFormat="1" ht="15.75" customHeight="1">
      <c r="B199" s="127"/>
      <c r="C199" s="128"/>
      <c r="D199" s="128"/>
      <c r="E199" s="128"/>
      <c r="F199" s="202" t="s">
        <v>306</v>
      </c>
      <c r="G199" s="203"/>
      <c r="H199" s="203"/>
      <c r="I199" s="203"/>
      <c r="J199" s="128"/>
      <c r="K199" s="129">
        <v>1.348</v>
      </c>
      <c r="L199" s="128"/>
      <c r="M199" s="128"/>
      <c r="N199" s="128"/>
      <c r="O199" s="128"/>
      <c r="P199" s="128"/>
      <c r="Q199" s="128"/>
      <c r="R199" s="128"/>
      <c r="S199" s="130"/>
      <c r="T199" s="131"/>
      <c r="U199" s="128"/>
      <c r="V199" s="128"/>
      <c r="W199" s="128"/>
      <c r="X199" s="128"/>
      <c r="Y199" s="128"/>
      <c r="Z199" s="128"/>
      <c r="AA199" s="132"/>
      <c r="AT199" s="133" t="s">
        <v>140</v>
      </c>
      <c r="AU199" s="133" t="s">
        <v>74</v>
      </c>
      <c r="AV199" s="133" t="s">
        <v>74</v>
      </c>
      <c r="AW199" s="133" t="s">
        <v>90</v>
      </c>
      <c r="AX199" s="133" t="s">
        <v>17</v>
      </c>
      <c r="AY199" s="133" t="s">
        <v>129</v>
      </c>
    </row>
    <row r="200" spans="2:63" s="106" customFormat="1" ht="30.75" customHeight="1">
      <c r="B200" s="107"/>
      <c r="C200" s="108"/>
      <c r="D200" s="116" t="s">
        <v>98</v>
      </c>
      <c r="E200" s="108"/>
      <c r="F200" s="108"/>
      <c r="G200" s="108"/>
      <c r="H200" s="108"/>
      <c r="I200" s="108"/>
      <c r="J200" s="108"/>
      <c r="K200" s="108"/>
      <c r="L200" s="108"/>
      <c r="M200" s="108"/>
      <c r="N200" s="214">
        <f>$BK$200</f>
        <v>0</v>
      </c>
      <c r="O200" s="213"/>
      <c r="P200" s="213"/>
      <c r="Q200" s="213"/>
      <c r="R200" s="108"/>
      <c r="S200" s="110"/>
      <c r="T200" s="111"/>
      <c r="U200" s="108"/>
      <c r="V200" s="108"/>
      <c r="W200" s="112">
        <f>SUM($W$201:$W$266)</f>
        <v>0</v>
      </c>
      <c r="X200" s="108"/>
      <c r="Y200" s="112">
        <f>SUM($Y$201:$Y$266)</f>
        <v>4.698008175999999</v>
      </c>
      <c r="Z200" s="108"/>
      <c r="AA200" s="113">
        <f>SUM($AA$201:$AA$266)</f>
        <v>0</v>
      </c>
      <c r="AR200" s="114" t="s">
        <v>17</v>
      </c>
      <c r="AT200" s="114" t="s">
        <v>65</v>
      </c>
      <c r="AU200" s="114" t="s">
        <v>17</v>
      </c>
      <c r="AY200" s="114" t="s">
        <v>129</v>
      </c>
      <c r="BK200" s="115">
        <f>SUM($BK$201:$BK$266)</f>
        <v>0</v>
      </c>
    </row>
    <row r="201" spans="2:65" s="6" customFormat="1" ht="39" customHeight="1">
      <c r="B201" s="21"/>
      <c r="C201" s="117" t="s">
        <v>307</v>
      </c>
      <c r="D201" s="117" t="s">
        <v>130</v>
      </c>
      <c r="E201" s="118" t="s">
        <v>308</v>
      </c>
      <c r="F201" s="197" t="s">
        <v>309</v>
      </c>
      <c r="G201" s="198"/>
      <c r="H201" s="198"/>
      <c r="I201" s="198"/>
      <c r="J201" s="120" t="s">
        <v>271</v>
      </c>
      <c r="K201" s="121">
        <v>22</v>
      </c>
      <c r="L201" s="199"/>
      <c r="M201" s="198"/>
      <c r="N201" s="200">
        <f>ROUND($L$201*$K$201,2)</f>
        <v>0</v>
      </c>
      <c r="O201" s="198"/>
      <c r="P201" s="198"/>
      <c r="Q201" s="198"/>
      <c r="R201" s="119" t="s">
        <v>134</v>
      </c>
      <c r="S201" s="41"/>
      <c r="T201" s="122"/>
      <c r="U201" s="123" t="s">
        <v>36</v>
      </c>
      <c r="V201" s="22"/>
      <c r="W201" s="22"/>
      <c r="X201" s="124">
        <v>0</v>
      </c>
      <c r="Y201" s="124">
        <f>$X$201*$K$201</f>
        <v>0</v>
      </c>
      <c r="Z201" s="124">
        <v>0</v>
      </c>
      <c r="AA201" s="125">
        <f>$Z$201*$K$201</f>
        <v>0</v>
      </c>
      <c r="AR201" s="80" t="s">
        <v>135</v>
      </c>
      <c r="AT201" s="80" t="s">
        <v>130</v>
      </c>
      <c r="AU201" s="80" t="s">
        <v>74</v>
      </c>
      <c r="AY201" s="6" t="s">
        <v>129</v>
      </c>
      <c r="BE201" s="126">
        <f>IF($U$201="základní",$N$201,0)</f>
        <v>0</v>
      </c>
      <c r="BF201" s="126">
        <f>IF($U$201="snížená",$N$201,0)</f>
        <v>0</v>
      </c>
      <c r="BG201" s="126">
        <f>IF($U$201="zákl. přenesená",$N$201,0)</f>
        <v>0</v>
      </c>
      <c r="BH201" s="126">
        <f>IF($U$201="sníž. přenesená",$N$201,0)</f>
        <v>0</v>
      </c>
      <c r="BI201" s="126">
        <f>IF($U$201="nulová",$N$201,0)</f>
        <v>0</v>
      </c>
      <c r="BJ201" s="80" t="s">
        <v>17</v>
      </c>
      <c r="BK201" s="126">
        <f>ROUND($L$201*$K$201,2)</f>
        <v>0</v>
      </c>
      <c r="BL201" s="80" t="s">
        <v>135</v>
      </c>
      <c r="BM201" s="80" t="s">
        <v>310</v>
      </c>
    </row>
    <row r="202" spans="2:47" s="6" customFormat="1" ht="16.5" customHeight="1">
      <c r="B202" s="21"/>
      <c r="C202" s="22"/>
      <c r="D202" s="22"/>
      <c r="E202" s="22"/>
      <c r="F202" s="201" t="s">
        <v>311</v>
      </c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41"/>
      <c r="T202" s="50"/>
      <c r="U202" s="22"/>
      <c r="V202" s="22"/>
      <c r="W202" s="22"/>
      <c r="X202" s="22"/>
      <c r="Y202" s="22"/>
      <c r="Z202" s="22"/>
      <c r="AA202" s="51"/>
      <c r="AT202" s="6" t="s">
        <v>137</v>
      </c>
      <c r="AU202" s="6" t="s">
        <v>74</v>
      </c>
    </row>
    <row r="203" spans="2:51" s="6" customFormat="1" ht="15.75" customHeight="1">
      <c r="B203" s="127"/>
      <c r="C203" s="128"/>
      <c r="D203" s="128"/>
      <c r="E203" s="128"/>
      <c r="F203" s="202" t="s">
        <v>312</v>
      </c>
      <c r="G203" s="203"/>
      <c r="H203" s="203"/>
      <c r="I203" s="203"/>
      <c r="J203" s="128"/>
      <c r="K203" s="129">
        <v>22</v>
      </c>
      <c r="L203" s="128"/>
      <c r="M203" s="128"/>
      <c r="N203" s="128"/>
      <c r="O203" s="128"/>
      <c r="P203" s="128"/>
      <c r="Q203" s="128"/>
      <c r="R203" s="128"/>
      <c r="S203" s="130"/>
      <c r="T203" s="131"/>
      <c r="U203" s="128"/>
      <c r="V203" s="128"/>
      <c r="W203" s="128"/>
      <c r="X203" s="128"/>
      <c r="Y203" s="128"/>
      <c r="Z203" s="128"/>
      <c r="AA203" s="132"/>
      <c r="AT203" s="133" t="s">
        <v>140</v>
      </c>
      <c r="AU203" s="133" t="s">
        <v>74</v>
      </c>
      <c r="AV203" s="133" t="s">
        <v>74</v>
      </c>
      <c r="AW203" s="133" t="s">
        <v>90</v>
      </c>
      <c r="AX203" s="133" t="s">
        <v>17</v>
      </c>
      <c r="AY203" s="133" t="s">
        <v>129</v>
      </c>
    </row>
    <row r="204" spans="2:65" s="6" customFormat="1" ht="27" customHeight="1">
      <c r="B204" s="21"/>
      <c r="C204" s="141" t="s">
        <v>313</v>
      </c>
      <c r="D204" s="141" t="s">
        <v>210</v>
      </c>
      <c r="E204" s="142" t="s">
        <v>314</v>
      </c>
      <c r="F204" s="206" t="s">
        <v>315</v>
      </c>
      <c r="G204" s="207"/>
      <c r="H204" s="207"/>
      <c r="I204" s="207"/>
      <c r="J204" s="143" t="s">
        <v>271</v>
      </c>
      <c r="K204" s="144">
        <v>22</v>
      </c>
      <c r="L204" s="208"/>
      <c r="M204" s="207"/>
      <c r="N204" s="209">
        <f>ROUND($L$204*$K$204,2)</f>
        <v>0</v>
      </c>
      <c r="O204" s="198"/>
      <c r="P204" s="198"/>
      <c r="Q204" s="198"/>
      <c r="R204" s="119" t="s">
        <v>134</v>
      </c>
      <c r="S204" s="41"/>
      <c r="T204" s="122"/>
      <c r="U204" s="123" t="s">
        <v>36</v>
      </c>
      <c r="V204" s="22"/>
      <c r="W204" s="22"/>
      <c r="X204" s="124">
        <v>0.00017</v>
      </c>
      <c r="Y204" s="124">
        <f>$X$204*$K$204</f>
        <v>0.0037400000000000003</v>
      </c>
      <c r="Z204" s="124">
        <v>0</v>
      </c>
      <c r="AA204" s="125">
        <f>$Z$204*$K$204</f>
        <v>0</v>
      </c>
      <c r="AR204" s="80" t="s">
        <v>174</v>
      </c>
      <c r="AT204" s="80" t="s">
        <v>210</v>
      </c>
      <c r="AU204" s="80" t="s">
        <v>74</v>
      </c>
      <c r="AY204" s="6" t="s">
        <v>129</v>
      </c>
      <c r="BE204" s="126">
        <f>IF($U$204="základní",$N$204,0)</f>
        <v>0</v>
      </c>
      <c r="BF204" s="126">
        <f>IF($U$204="snížená",$N$204,0)</f>
        <v>0</v>
      </c>
      <c r="BG204" s="126">
        <f>IF($U$204="zákl. přenesená",$N$204,0)</f>
        <v>0</v>
      </c>
      <c r="BH204" s="126">
        <f>IF($U$204="sníž. přenesená",$N$204,0)</f>
        <v>0</v>
      </c>
      <c r="BI204" s="126">
        <f>IF($U$204="nulová",$N$204,0)</f>
        <v>0</v>
      </c>
      <c r="BJ204" s="80" t="s">
        <v>17</v>
      </c>
      <c r="BK204" s="126">
        <f>ROUND($L$204*$K$204,2)</f>
        <v>0</v>
      </c>
      <c r="BL204" s="80" t="s">
        <v>135</v>
      </c>
      <c r="BM204" s="80" t="s">
        <v>316</v>
      </c>
    </row>
    <row r="205" spans="2:47" s="6" customFormat="1" ht="16.5" customHeight="1">
      <c r="B205" s="21"/>
      <c r="C205" s="22"/>
      <c r="D205" s="22"/>
      <c r="E205" s="22"/>
      <c r="F205" s="201" t="s">
        <v>317</v>
      </c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41"/>
      <c r="T205" s="50"/>
      <c r="U205" s="22"/>
      <c r="V205" s="22"/>
      <c r="W205" s="22"/>
      <c r="X205" s="22"/>
      <c r="Y205" s="22"/>
      <c r="Z205" s="22"/>
      <c r="AA205" s="51"/>
      <c r="AT205" s="6" t="s">
        <v>137</v>
      </c>
      <c r="AU205" s="6" t="s">
        <v>74</v>
      </c>
    </row>
    <row r="206" spans="2:65" s="6" customFormat="1" ht="27" customHeight="1">
      <c r="B206" s="21"/>
      <c r="C206" s="117" t="s">
        <v>318</v>
      </c>
      <c r="D206" s="117" t="s">
        <v>130</v>
      </c>
      <c r="E206" s="118" t="s">
        <v>319</v>
      </c>
      <c r="F206" s="197" t="s">
        <v>320</v>
      </c>
      <c r="G206" s="198"/>
      <c r="H206" s="198"/>
      <c r="I206" s="198"/>
      <c r="J206" s="120" t="s">
        <v>271</v>
      </c>
      <c r="K206" s="121">
        <v>16.1</v>
      </c>
      <c r="L206" s="199"/>
      <c r="M206" s="198"/>
      <c r="N206" s="200">
        <f>ROUND($L$206*$K$206,2)</f>
        <v>0</v>
      </c>
      <c r="O206" s="198"/>
      <c r="P206" s="198"/>
      <c r="Q206" s="198"/>
      <c r="R206" s="119" t="s">
        <v>134</v>
      </c>
      <c r="S206" s="41"/>
      <c r="T206" s="122"/>
      <c r="U206" s="123" t="s">
        <v>36</v>
      </c>
      <c r="V206" s="22"/>
      <c r="W206" s="22"/>
      <c r="X206" s="124">
        <v>0</v>
      </c>
      <c r="Y206" s="124">
        <f>$X$206*$K$206</f>
        <v>0</v>
      </c>
      <c r="Z206" s="124">
        <v>0</v>
      </c>
      <c r="AA206" s="125">
        <f>$Z$206*$K$206</f>
        <v>0</v>
      </c>
      <c r="AR206" s="80" t="s">
        <v>135</v>
      </c>
      <c r="AT206" s="80" t="s">
        <v>130</v>
      </c>
      <c r="AU206" s="80" t="s">
        <v>74</v>
      </c>
      <c r="AY206" s="6" t="s">
        <v>129</v>
      </c>
      <c r="BE206" s="126">
        <f>IF($U$206="základní",$N$206,0)</f>
        <v>0</v>
      </c>
      <c r="BF206" s="126">
        <f>IF($U$206="snížená",$N$206,0)</f>
        <v>0</v>
      </c>
      <c r="BG206" s="126">
        <f>IF($U$206="zákl. přenesená",$N$206,0)</f>
        <v>0</v>
      </c>
      <c r="BH206" s="126">
        <f>IF($U$206="sníž. přenesená",$N$206,0)</f>
        <v>0</v>
      </c>
      <c r="BI206" s="126">
        <f>IF($U$206="nulová",$N$206,0)</f>
        <v>0</v>
      </c>
      <c r="BJ206" s="80" t="s">
        <v>17</v>
      </c>
      <c r="BK206" s="126">
        <f>ROUND($L$206*$K$206,2)</f>
        <v>0</v>
      </c>
      <c r="BL206" s="80" t="s">
        <v>135</v>
      </c>
      <c r="BM206" s="80" t="s">
        <v>321</v>
      </c>
    </row>
    <row r="207" spans="2:47" s="6" customFormat="1" ht="16.5" customHeight="1">
      <c r="B207" s="21"/>
      <c r="C207" s="22"/>
      <c r="D207" s="22"/>
      <c r="E207" s="22"/>
      <c r="F207" s="201" t="s">
        <v>320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41"/>
      <c r="T207" s="50"/>
      <c r="U207" s="22"/>
      <c r="V207" s="22"/>
      <c r="W207" s="22"/>
      <c r="X207" s="22"/>
      <c r="Y207" s="22"/>
      <c r="Z207" s="22"/>
      <c r="AA207" s="51"/>
      <c r="AT207" s="6" t="s">
        <v>137</v>
      </c>
      <c r="AU207" s="6" t="s">
        <v>74</v>
      </c>
    </row>
    <row r="208" spans="2:51" s="6" customFormat="1" ht="15.75" customHeight="1">
      <c r="B208" s="127"/>
      <c r="C208" s="128"/>
      <c r="D208" s="128"/>
      <c r="E208" s="128"/>
      <c r="F208" s="202" t="s">
        <v>322</v>
      </c>
      <c r="G208" s="203"/>
      <c r="H208" s="203"/>
      <c r="I208" s="203"/>
      <c r="J208" s="128"/>
      <c r="K208" s="129">
        <v>16.1</v>
      </c>
      <c r="L208" s="128"/>
      <c r="M208" s="128"/>
      <c r="N208" s="128"/>
      <c r="O208" s="128"/>
      <c r="P208" s="128"/>
      <c r="Q208" s="128"/>
      <c r="R208" s="128"/>
      <c r="S208" s="130"/>
      <c r="T208" s="131"/>
      <c r="U208" s="128"/>
      <c r="V208" s="128"/>
      <c r="W208" s="128"/>
      <c r="X208" s="128"/>
      <c r="Y208" s="128"/>
      <c r="Z208" s="128"/>
      <c r="AA208" s="132"/>
      <c r="AT208" s="133" t="s">
        <v>140</v>
      </c>
      <c r="AU208" s="133" t="s">
        <v>74</v>
      </c>
      <c r="AV208" s="133" t="s">
        <v>74</v>
      </c>
      <c r="AW208" s="133" t="s">
        <v>90</v>
      </c>
      <c r="AX208" s="133" t="s">
        <v>17</v>
      </c>
      <c r="AY208" s="133" t="s">
        <v>129</v>
      </c>
    </row>
    <row r="209" spans="2:65" s="6" customFormat="1" ht="27" customHeight="1">
      <c r="B209" s="21"/>
      <c r="C209" s="141" t="s">
        <v>323</v>
      </c>
      <c r="D209" s="141" t="s">
        <v>210</v>
      </c>
      <c r="E209" s="142" t="s">
        <v>324</v>
      </c>
      <c r="F209" s="206" t="s">
        <v>325</v>
      </c>
      <c r="G209" s="207"/>
      <c r="H209" s="207"/>
      <c r="I209" s="207"/>
      <c r="J209" s="143" t="s">
        <v>271</v>
      </c>
      <c r="K209" s="144">
        <v>18.205</v>
      </c>
      <c r="L209" s="208"/>
      <c r="M209" s="207"/>
      <c r="N209" s="209">
        <f>ROUND($L$209*$K$209,2)</f>
        <v>0</v>
      </c>
      <c r="O209" s="198"/>
      <c r="P209" s="198"/>
      <c r="Q209" s="198"/>
      <c r="R209" s="119" t="s">
        <v>134</v>
      </c>
      <c r="S209" s="41"/>
      <c r="T209" s="122"/>
      <c r="U209" s="123" t="s">
        <v>36</v>
      </c>
      <c r="V209" s="22"/>
      <c r="W209" s="22"/>
      <c r="X209" s="124">
        <v>0.00274</v>
      </c>
      <c r="Y209" s="124">
        <f>$X$209*$K$209</f>
        <v>0.049881699999999994</v>
      </c>
      <c r="Z209" s="124">
        <v>0</v>
      </c>
      <c r="AA209" s="125">
        <f>$Z$209*$K$209</f>
        <v>0</v>
      </c>
      <c r="AR209" s="80" t="s">
        <v>326</v>
      </c>
      <c r="AT209" s="80" t="s">
        <v>210</v>
      </c>
      <c r="AU209" s="80" t="s">
        <v>74</v>
      </c>
      <c r="AY209" s="6" t="s">
        <v>129</v>
      </c>
      <c r="BE209" s="126">
        <f>IF($U$209="základní",$N$209,0)</f>
        <v>0</v>
      </c>
      <c r="BF209" s="126">
        <f>IF($U$209="snížená",$N$209,0)</f>
        <v>0</v>
      </c>
      <c r="BG209" s="126">
        <f>IF($U$209="zákl. přenesená",$N$209,0)</f>
        <v>0</v>
      </c>
      <c r="BH209" s="126">
        <f>IF($U$209="sníž. přenesená",$N$209,0)</f>
        <v>0</v>
      </c>
      <c r="BI209" s="126">
        <f>IF($U$209="nulová",$N$209,0)</f>
        <v>0</v>
      </c>
      <c r="BJ209" s="80" t="s">
        <v>17</v>
      </c>
      <c r="BK209" s="126">
        <f>ROUND($L$209*$K$209,2)</f>
        <v>0</v>
      </c>
      <c r="BL209" s="80" t="s">
        <v>326</v>
      </c>
      <c r="BM209" s="80" t="s">
        <v>327</v>
      </c>
    </row>
    <row r="210" spans="2:47" s="6" customFormat="1" ht="16.5" customHeight="1">
      <c r="B210" s="21"/>
      <c r="C210" s="22"/>
      <c r="D210" s="22"/>
      <c r="E210" s="22"/>
      <c r="F210" s="201" t="s">
        <v>328</v>
      </c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41"/>
      <c r="T210" s="50"/>
      <c r="U210" s="22"/>
      <c r="V210" s="22"/>
      <c r="W210" s="22"/>
      <c r="X210" s="22"/>
      <c r="Y210" s="22"/>
      <c r="Z210" s="22"/>
      <c r="AA210" s="51"/>
      <c r="AT210" s="6" t="s">
        <v>137</v>
      </c>
      <c r="AU210" s="6" t="s">
        <v>74</v>
      </c>
    </row>
    <row r="211" spans="2:51" s="6" customFormat="1" ht="15.75" customHeight="1">
      <c r="B211" s="127"/>
      <c r="C211" s="128"/>
      <c r="D211" s="128"/>
      <c r="E211" s="128"/>
      <c r="F211" s="202" t="s">
        <v>329</v>
      </c>
      <c r="G211" s="203"/>
      <c r="H211" s="203"/>
      <c r="I211" s="203"/>
      <c r="J211" s="128"/>
      <c r="K211" s="129">
        <v>18.205</v>
      </c>
      <c r="L211" s="128"/>
      <c r="M211" s="128"/>
      <c r="N211" s="128"/>
      <c r="O211" s="128"/>
      <c r="P211" s="128"/>
      <c r="Q211" s="128"/>
      <c r="R211" s="128"/>
      <c r="S211" s="130"/>
      <c r="T211" s="131"/>
      <c r="U211" s="128"/>
      <c r="V211" s="128"/>
      <c r="W211" s="128"/>
      <c r="X211" s="128"/>
      <c r="Y211" s="128"/>
      <c r="Z211" s="128"/>
      <c r="AA211" s="132"/>
      <c r="AT211" s="133" t="s">
        <v>140</v>
      </c>
      <c r="AU211" s="133" t="s">
        <v>74</v>
      </c>
      <c r="AV211" s="133" t="s">
        <v>74</v>
      </c>
      <c r="AW211" s="133" t="s">
        <v>90</v>
      </c>
      <c r="AX211" s="133" t="s">
        <v>17</v>
      </c>
      <c r="AY211" s="133" t="s">
        <v>129</v>
      </c>
    </row>
    <row r="212" spans="2:65" s="6" customFormat="1" ht="15.75" customHeight="1">
      <c r="B212" s="21"/>
      <c r="C212" s="117" t="s">
        <v>330</v>
      </c>
      <c r="D212" s="117" t="s">
        <v>130</v>
      </c>
      <c r="E212" s="118" t="s">
        <v>331</v>
      </c>
      <c r="F212" s="197" t="s">
        <v>332</v>
      </c>
      <c r="G212" s="198"/>
      <c r="H212" s="198"/>
      <c r="I212" s="198"/>
      <c r="J212" s="120" t="s">
        <v>259</v>
      </c>
      <c r="K212" s="121">
        <v>1</v>
      </c>
      <c r="L212" s="199"/>
      <c r="M212" s="198"/>
      <c r="N212" s="200">
        <f>ROUND($L$212*$K$212,2)</f>
        <v>0</v>
      </c>
      <c r="O212" s="198"/>
      <c r="P212" s="198"/>
      <c r="Q212" s="198"/>
      <c r="R212" s="119" t="s">
        <v>134</v>
      </c>
      <c r="S212" s="41"/>
      <c r="T212" s="122"/>
      <c r="U212" s="123" t="s">
        <v>36</v>
      </c>
      <c r="V212" s="22"/>
      <c r="W212" s="22"/>
      <c r="X212" s="124">
        <v>0.00089</v>
      </c>
      <c r="Y212" s="124">
        <f>$X$212*$K$212</f>
        <v>0.00089</v>
      </c>
      <c r="Z212" s="124">
        <v>0</v>
      </c>
      <c r="AA212" s="125">
        <f>$Z$212*$K$212</f>
        <v>0</v>
      </c>
      <c r="AR212" s="80" t="s">
        <v>135</v>
      </c>
      <c r="AT212" s="80" t="s">
        <v>130</v>
      </c>
      <c r="AU212" s="80" t="s">
        <v>74</v>
      </c>
      <c r="AY212" s="6" t="s">
        <v>129</v>
      </c>
      <c r="BE212" s="126">
        <f>IF($U$212="základní",$N$212,0)</f>
        <v>0</v>
      </c>
      <c r="BF212" s="126">
        <f>IF($U$212="snížená",$N$212,0)</f>
        <v>0</v>
      </c>
      <c r="BG212" s="126">
        <f>IF($U$212="zákl. přenesená",$N$212,0)</f>
        <v>0</v>
      </c>
      <c r="BH212" s="126">
        <f>IF($U$212="sníž. přenesená",$N$212,0)</f>
        <v>0</v>
      </c>
      <c r="BI212" s="126">
        <f>IF($U$212="nulová",$N$212,0)</f>
        <v>0</v>
      </c>
      <c r="BJ212" s="80" t="s">
        <v>17</v>
      </c>
      <c r="BK212" s="126">
        <f>ROUND($L$212*$K$212,2)</f>
        <v>0</v>
      </c>
      <c r="BL212" s="80" t="s">
        <v>135</v>
      </c>
      <c r="BM212" s="80" t="s">
        <v>333</v>
      </c>
    </row>
    <row r="213" spans="2:47" s="6" customFormat="1" ht="16.5" customHeight="1">
      <c r="B213" s="21"/>
      <c r="C213" s="22"/>
      <c r="D213" s="22"/>
      <c r="E213" s="22"/>
      <c r="F213" s="201" t="s">
        <v>332</v>
      </c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41"/>
      <c r="T213" s="50"/>
      <c r="U213" s="22"/>
      <c r="V213" s="22"/>
      <c r="W213" s="22"/>
      <c r="X213" s="22"/>
      <c r="Y213" s="22"/>
      <c r="Z213" s="22"/>
      <c r="AA213" s="51"/>
      <c r="AT213" s="6" t="s">
        <v>137</v>
      </c>
      <c r="AU213" s="6" t="s">
        <v>74</v>
      </c>
    </row>
    <row r="214" spans="2:51" s="6" customFormat="1" ht="15.75" customHeight="1">
      <c r="B214" s="127"/>
      <c r="C214" s="128"/>
      <c r="D214" s="128"/>
      <c r="E214" s="128"/>
      <c r="F214" s="202" t="s">
        <v>17</v>
      </c>
      <c r="G214" s="203"/>
      <c r="H214" s="203"/>
      <c r="I214" s="203"/>
      <c r="J214" s="128"/>
      <c r="K214" s="129">
        <v>1</v>
      </c>
      <c r="L214" s="128"/>
      <c r="M214" s="128"/>
      <c r="N214" s="128"/>
      <c r="O214" s="128"/>
      <c r="P214" s="128"/>
      <c r="Q214" s="128"/>
      <c r="R214" s="128"/>
      <c r="S214" s="130"/>
      <c r="T214" s="131"/>
      <c r="U214" s="128"/>
      <c r="V214" s="128"/>
      <c r="W214" s="128"/>
      <c r="X214" s="128"/>
      <c r="Y214" s="128"/>
      <c r="Z214" s="128"/>
      <c r="AA214" s="132"/>
      <c r="AT214" s="133" t="s">
        <v>140</v>
      </c>
      <c r="AU214" s="133" t="s">
        <v>74</v>
      </c>
      <c r="AV214" s="133" t="s">
        <v>74</v>
      </c>
      <c r="AW214" s="133" t="s">
        <v>90</v>
      </c>
      <c r="AX214" s="133" t="s">
        <v>17</v>
      </c>
      <c r="AY214" s="133" t="s">
        <v>129</v>
      </c>
    </row>
    <row r="215" spans="2:65" s="6" customFormat="1" ht="27" customHeight="1">
      <c r="B215" s="21"/>
      <c r="C215" s="117" t="s">
        <v>334</v>
      </c>
      <c r="D215" s="117" t="s">
        <v>130</v>
      </c>
      <c r="E215" s="118" t="s">
        <v>335</v>
      </c>
      <c r="F215" s="197" t="s">
        <v>336</v>
      </c>
      <c r="G215" s="198"/>
      <c r="H215" s="198"/>
      <c r="I215" s="198"/>
      <c r="J215" s="120" t="s">
        <v>259</v>
      </c>
      <c r="K215" s="121">
        <v>1</v>
      </c>
      <c r="L215" s="199"/>
      <c r="M215" s="198"/>
      <c r="N215" s="200">
        <f>ROUND($L$215*$K$215,2)</f>
        <v>0</v>
      </c>
      <c r="O215" s="198"/>
      <c r="P215" s="198"/>
      <c r="Q215" s="198"/>
      <c r="R215" s="119" t="s">
        <v>134</v>
      </c>
      <c r="S215" s="41"/>
      <c r="T215" s="122"/>
      <c r="U215" s="123" t="s">
        <v>36</v>
      </c>
      <c r="V215" s="22"/>
      <c r="W215" s="22"/>
      <c r="X215" s="124">
        <v>2E-05</v>
      </c>
      <c r="Y215" s="124">
        <f>$X$215*$K$215</f>
        <v>2E-05</v>
      </c>
      <c r="Z215" s="124">
        <v>0</v>
      </c>
      <c r="AA215" s="125">
        <f>$Z$215*$K$215</f>
        <v>0</v>
      </c>
      <c r="AR215" s="80" t="s">
        <v>135</v>
      </c>
      <c r="AT215" s="80" t="s">
        <v>130</v>
      </c>
      <c r="AU215" s="80" t="s">
        <v>74</v>
      </c>
      <c r="AY215" s="6" t="s">
        <v>129</v>
      </c>
      <c r="BE215" s="126">
        <f>IF($U$215="základní",$N$215,0)</f>
        <v>0</v>
      </c>
      <c r="BF215" s="126">
        <f>IF($U$215="snížená",$N$215,0)</f>
        <v>0</v>
      </c>
      <c r="BG215" s="126">
        <f>IF($U$215="zákl. přenesená",$N$215,0)</f>
        <v>0</v>
      </c>
      <c r="BH215" s="126">
        <f>IF($U$215="sníž. přenesená",$N$215,0)</f>
        <v>0</v>
      </c>
      <c r="BI215" s="126">
        <f>IF($U$215="nulová",$N$215,0)</f>
        <v>0</v>
      </c>
      <c r="BJ215" s="80" t="s">
        <v>17</v>
      </c>
      <c r="BK215" s="126">
        <f>ROUND($L$215*$K$215,2)</f>
        <v>0</v>
      </c>
      <c r="BL215" s="80" t="s">
        <v>135</v>
      </c>
      <c r="BM215" s="80" t="s">
        <v>337</v>
      </c>
    </row>
    <row r="216" spans="2:47" s="6" customFormat="1" ht="16.5" customHeight="1">
      <c r="B216" s="21"/>
      <c r="C216" s="22"/>
      <c r="D216" s="22"/>
      <c r="E216" s="22"/>
      <c r="F216" s="201" t="s">
        <v>336</v>
      </c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41"/>
      <c r="T216" s="50"/>
      <c r="U216" s="22"/>
      <c r="V216" s="22"/>
      <c r="W216" s="22"/>
      <c r="X216" s="22"/>
      <c r="Y216" s="22"/>
      <c r="Z216" s="22"/>
      <c r="AA216" s="51"/>
      <c r="AT216" s="6" t="s">
        <v>137</v>
      </c>
      <c r="AU216" s="6" t="s">
        <v>74</v>
      </c>
    </row>
    <row r="217" spans="2:51" s="6" customFormat="1" ht="15.75" customHeight="1">
      <c r="B217" s="127"/>
      <c r="C217" s="128"/>
      <c r="D217" s="128"/>
      <c r="E217" s="128"/>
      <c r="F217" s="202" t="s">
        <v>17</v>
      </c>
      <c r="G217" s="203"/>
      <c r="H217" s="203"/>
      <c r="I217" s="203"/>
      <c r="J217" s="128"/>
      <c r="K217" s="129">
        <v>1</v>
      </c>
      <c r="L217" s="128"/>
      <c r="M217" s="128"/>
      <c r="N217" s="128"/>
      <c r="O217" s="128"/>
      <c r="P217" s="128"/>
      <c r="Q217" s="128"/>
      <c r="R217" s="128"/>
      <c r="S217" s="130"/>
      <c r="T217" s="131"/>
      <c r="U217" s="128"/>
      <c r="V217" s="128"/>
      <c r="W217" s="128"/>
      <c r="X217" s="128"/>
      <c r="Y217" s="128"/>
      <c r="Z217" s="128"/>
      <c r="AA217" s="132"/>
      <c r="AT217" s="133" t="s">
        <v>140</v>
      </c>
      <c r="AU217" s="133" t="s">
        <v>74</v>
      </c>
      <c r="AV217" s="133" t="s">
        <v>74</v>
      </c>
      <c r="AW217" s="133" t="s">
        <v>90</v>
      </c>
      <c r="AX217" s="133" t="s">
        <v>17</v>
      </c>
      <c r="AY217" s="133" t="s">
        <v>129</v>
      </c>
    </row>
    <row r="218" spans="2:65" s="6" customFormat="1" ht="15.75" customHeight="1">
      <c r="B218" s="21"/>
      <c r="C218" s="141" t="s">
        <v>338</v>
      </c>
      <c r="D218" s="141" t="s">
        <v>210</v>
      </c>
      <c r="E218" s="142" t="s">
        <v>339</v>
      </c>
      <c r="F218" s="206" t="s">
        <v>340</v>
      </c>
      <c r="G218" s="207"/>
      <c r="H218" s="207"/>
      <c r="I218" s="207"/>
      <c r="J218" s="143" t="s">
        <v>259</v>
      </c>
      <c r="K218" s="144">
        <v>1</v>
      </c>
      <c r="L218" s="208"/>
      <c r="M218" s="207"/>
      <c r="N218" s="209">
        <f>ROUND($L$218*$K$218,2)</f>
        <v>0</v>
      </c>
      <c r="O218" s="198"/>
      <c r="P218" s="198"/>
      <c r="Q218" s="198"/>
      <c r="R218" s="119"/>
      <c r="S218" s="41"/>
      <c r="T218" s="122"/>
      <c r="U218" s="123" t="s">
        <v>36</v>
      </c>
      <c r="V218" s="22"/>
      <c r="W218" s="22"/>
      <c r="X218" s="124">
        <v>0</v>
      </c>
      <c r="Y218" s="124">
        <f>$X$218*$K$218</f>
        <v>0</v>
      </c>
      <c r="Z218" s="124">
        <v>0</v>
      </c>
      <c r="AA218" s="125">
        <f>$Z$218*$K$218</f>
        <v>0</v>
      </c>
      <c r="AR218" s="80" t="s">
        <v>174</v>
      </c>
      <c r="AT218" s="80" t="s">
        <v>210</v>
      </c>
      <c r="AU218" s="80" t="s">
        <v>74</v>
      </c>
      <c r="AY218" s="6" t="s">
        <v>129</v>
      </c>
      <c r="BE218" s="126">
        <f>IF($U$218="základní",$N$218,0)</f>
        <v>0</v>
      </c>
      <c r="BF218" s="126">
        <f>IF($U$218="snížená",$N$218,0)</f>
        <v>0</v>
      </c>
      <c r="BG218" s="126">
        <f>IF($U$218="zákl. přenesená",$N$218,0)</f>
        <v>0</v>
      </c>
      <c r="BH218" s="126">
        <f>IF($U$218="sníž. přenesená",$N$218,0)</f>
        <v>0</v>
      </c>
      <c r="BI218" s="126">
        <f>IF($U$218="nulová",$N$218,0)</f>
        <v>0</v>
      </c>
      <c r="BJ218" s="80" t="s">
        <v>17</v>
      </c>
      <c r="BK218" s="126">
        <f>ROUND($L$218*$K$218,2)</f>
        <v>0</v>
      </c>
      <c r="BL218" s="80" t="s">
        <v>135</v>
      </c>
      <c r="BM218" s="80" t="s">
        <v>341</v>
      </c>
    </row>
    <row r="219" spans="2:47" s="6" customFormat="1" ht="16.5" customHeight="1">
      <c r="B219" s="21"/>
      <c r="C219" s="22"/>
      <c r="D219" s="22"/>
      <c r="E219" s="22"/>
      <c r="F219" s="201" t="s">
        <v>340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41"/>
      <c r="T219" s="50"/>
      <c r="U219" s="22"/>
      <c r="V219" s="22"/>
      <c r="W219" s="22"/>
      <c r="X219" s="22"/>
      <c r="Y219" s="22"/>
      <c r="Z219" s="22"/>
      <c r="AA219" s="51"/>
      <c r="AT219" s="6" t="s">
        <v>137</v>
      </c>
      <c r="AU219" s="6" t="s">
        <v>74</v>
      </c>
    </row>
    <row r="220" spans="2:51" s="6" customFormat="1" ht="15.75" customHeight="1">
      <c r="B220" s="127"/>
      <c r="C220" s="128"/>
      <c r="D220" s="128"/>
      <c r="E220" s="128"/>
      <c r="F220" s="202" t="s">
        <v>17</v>
      </c>
      <c r="G220" s="203"/>
      <c r="H220" s="203"/>
      <c r="I220" s="203"/>
      <c r="J220" s="128"/>
      <c r="K220" s="129">
        <v>1</v>
      </c>
      <c r="L220" s="128"/>
      <c r="M220" s="128"/>
      <c r="N220" s="128"/>
      <c r="O220" s="128"/>
      <c r="P220" s="128"/>
      <c r="Q220" s="128"/>
      <c r="R220" s="128"/>
      <c r="S220" s="130"/>
      <c r="T220" s="131"/>
      <c r="U220" s="128"/>
      <c r="V220" s="128"/>
      <c r="W220" s="128"/>
      <c r="X220" s="128"/>
      <c r="Y220" s="128"/>
      <c r="Z220" s="128"/>
      <c r="AA220" s="132"/>
      <c r="AT220" s="133" t="s">
        <v>140</v>
      </c>
      <c r="AU220" s="133" t="s">
        <v>74</v>
      </c>
      <c r="AV220" s="133" t="s">
        <v>74</v>
      </c>
      <c r="AW220" s="133" t="s">
        <v>90</v>
      </c>
      <c r="AX220" s="133" t="s">
        <v>17</v>
      </c>
      <c r="AY220" s="133" t="s">
        <v>129</v>
      </c>
    </row>
    <row r="221" spans="2:65" s="6" customFormat="1" ht="27" customHeight="1">
      <c r="B221" s="21"/>
      <c r="C221" s="117" t="s">
        <v>342</v>
      </c>
      <c r="D221" s="117" t="s">
        <v>130</v>
      </c>
      <c r="E221" s="118" t="s">
        <v>335</v>
      </c>
      <c r="F221" s="197" t="s">
        <v>336</v>
      </c>
      <c r="G221" s="198"/>
      <c r="H221" s="198"/>
      <c r="I221" s="198"/>
      <c r="J221" s="120" t="s">
        <v>259</v>
      </c>
      <c r="K221" s="121">
        <v>2</v>
      </c>
      <c r="L221" s="199"/>
      <c r="M221" s="198"/>
      <c r="N221" s="200">
        <f>ROUND($L$221*$K$221,2)</f>
        <v>0</v>
      </c>
      <c r="O221" s="198"/>
      <c r="P221" s="198"/>
      <c r="Q221" s="198"/>
      <c r="R221" s="119" t="s">
        <v>134</v>
      </c>
      <c r="S221" s="41"/>
      <c r="T221" s="122"/>
      <c r="U221" s="123" t="s">
        <v>36</v>
      </c>
      <c r="V221" s="22"/>
      <c r="W221" s="22"/>
      <c r="X221" s="124">
        <v>2E-05</v>
      </c>
      <c r="Y221" s="124">
        <f>$X$221*$K$221</f>
        <v>4E-05</v>
      </c>
      <c r="Z221" s="124">
        <v>0</v>
      </c>
      <c r="AA221" s="125">
        <f>$Z$221*$K$221</f>
        <v>0</v>
      </c>
      <c r="AR221" s="80" t="s">
        <v>135</v>
      </c>
      <c r="AT221" s="80" t="s">
        <v>130</v>
      </c>
      <c r="AU221" s="80" t="s">
        <v>74</v>
      </c>
      <c r="AY221" s="6" t="s">
        <v>129</v>
      </c>
      <c r="BE221" s="126">
        <f>IF($U$221="základní",$N$221,0)</f>
        <v>0</v>
      </c>
      <c r="BF221" s="126">
        <f>IF($U$221="snížená",$N$221,0)</f>
        <v>0</v>
      </c>
      <c r="BG221" s="126">
        <f>IF($U$221="zákl. přenesená",$N$221,0)</f>
        <v>0</v>
      </c>
      <c r="BH221" s="126">
        <f>IF($U$221="sníž. přenesená",$N$221,0)</f>
        <v>0</v>
      </c>
      <c r="BI221" s="126">
        <f>IF($U$221="nulová",$N$221,0)</f>
        <v>0</v>
      </c>
      <c r="BJ221" s="80" t="s">
        <v>17</v>
      </c>
      <c r="BK221" s="126">
        <f>ROUND($L$221*$K$221,2)</f>
        <v>0</v>
      </c>
      <c r="BL221" s="80" t="s">
        <v>135</v>
      </c>
      <c r="BM221" s="80" t="s">
        <v>343</v>
      </c>
    </row>
    <row r="222" spans="2:47" s="6" customFormat="1" ht="16.5" customHeight="1">
      <c r="B222" s="21"/>
      <c r="C222" s="22"/>
      <c r="D222" s="22"/>
      <c r="E222" s="22"/>
      <c r="F222" s="201" t="s">
        <v>336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41"/>
      <c r="T222" s="50"/>
      <c r="U222" s="22"/>
      <c r="V222" s="22"/>
      <c r="W222" s="22"/>
      <c r="X222" s="22"/>
      <c r="Y222" s="22"/>
      <c r="Z222" s="22"/>
      <c r="AA222" s="51"/>
      <c r="AT222" s="6" t="s">
        <v>137</v>
      </c>
      <c r="AU222" s="6" t="s">
        <v>74</v>
      </c>
    </row>
    <row r="223" spans="2:51" s="6" customFormat="1" ht="15.75" customHeight="1">
      <c r="B223" s="127"/>
      <c r="C223" s="128"/>
      <c r="D223" s="128"/>
      <c r="E223" s="128"/>
      <c r="F223" s="202" t="s">
        <v>74</v>
      </c>
      <c r="G223" s="203"/>
      <c r="H223" s="203"/>
      <c r="I223" s="203"/>
      <c r="J223" s="128"/>
      <c r="K223" s="129">
        <v>2</v>
      </c>
      <c r="L223" s="128"/>
      <c r="M223" s="128"/>
      <c r="N223" s="128"/>
      <c r="O223" s="128"/>
      <c r="P223" s="128"/>
      <c r="Q223" s="128"/>
      <c r="R223" s="128"/>
      <c r="S223" s="130"/>
      <c r="T223" s="131"/>
      <c r="U223" s="128"/>
      <c r="V223" s="128"/>
      <c r="W223" s="128"/>
      <c r="X223" s="128"/>
      <c r="Y223" s="128"/>
      <c r="Z223" s="128"/>
      <c r="AA223" s="132"/>
      <c r="AT223" s="133" t="s">
        <v>140</v>
      </c>
      <c r="AU223" s="133" t="s">
        <v>74</v>
      </c>
      <c r="AV223" s="133" t="s">
        <v>74</v>
      </c>
      <c r="AW223" s="133" t="s">
        <v>90</v>
      </c>
      <c r="AX223" s="133" t="s">
        <v>17</v>
      </c>
      <c r="AY223" s="133" t="s">
        <v>129</v>
      </c>
    </row>
    <row r="224" spans="2:65" s="6" customFormat="1" ht="27" customHeight="1">
      <c r="B224" s="21"/>
      <c r="C224" s="117" t="s">
        <v>344</v>
      </c>
      <c r="D224" s="117" t="s">
        <v>130</v>
      </c>
      <c r="E224" s="118" t="s">
        <v>345</v>
      </c>
      <c r="F224" s="197" t="s">
        <v>346</v>
      </c>
      <c r="G224" s="198"/>
      <c r="H224" s="198"/>
      <c r="I224" s="198"/>
      <c r="J224" s="120" t="s">
        <v>259</v>
      </c>
      <c r="K224" s="121">
        <v>1</v>
      </c>
      <c r="L224" s="199"/>
      <c r="M224" s="198"/>
      <c r="N224" s="200">
        <f>ROUND($L$224*$K$224,2)</f>
        <v>0</v>
      </c>
      <c r="O224" s="198"/>
      <c r="P224" s="198"/>
      <c r="Q224" s="198"/>
      <c r="R224" s="119" t="s">
        <v>134</v>
      </c>
      <c r="S224" s="41"/>
      <c r="T224" s="122"/>
      <c r="U224" s="123" t="s">
        <v>36</v>
      </c>
      <c r="V224" s="22"/>
      <c r="W224" s="22"/>
      <c r="X224" s="124">
        <v>0.00072</v>
      </c>
      <c r="Y224" s="124">
        <f>$X$224*$K$224</f>
        <v>0.00072</v>
      </c>
      <c r="Z224" s="124">
        <v>0</v>
      </c>
      <c r="AA224" s="125">
        <f>$Z$224*$K$224</f>
        <v>0</v>
      </c>
      <c r="AR224" s="80" t="s">
        <v>135</v>
      </c>
      <c r="AT224" s="80" t="s">
        <v>130</v>
      </c>
      <c r="AU224" s="80" t="s">
        <v>74</v>
      </c>
      <c r="AY224" s="6" t="s">
        <v>129</v>
      </c>
      <c r="BE224" s="126">
        <f>IF($U$224="základní",$N$224,0)</f>
        <v>0</v>
      </c>
      <c r="BF224" s="126">
        <f>IF($U$224="snížená",$N$224,0)</f>
        <v>0</v>
      </c>
      <c r="BG224" s="126">
        <f>IF($U$224="zákl. přenesená",$N$224,0)</f>
        <v>0</v>
      </c>
      <c r="BH224" s="126">
        <f>IF($U$224="sníž. přenesená",$N$224,0)</f>
        <v>0</v>
      </c>
      <c r="BI224" s="126">
        <f>IF($U$224="nulová",$N$224,0)</f>
        <v>0</v>
      </c>
      <c r="BJ224" s="80" t="s">
        <v>17</v>
      </c>
      <c r="BK224" s="126">
        <f>ROUND($L$224*$K$224,2)</f>
        <v>0</v>
      </c>
      <c r="BL224" s="80" t="s">
        <v>135</v>
      </c>
      <c r="BM224" s="80" t="s">
        <v>347</v>
      </c>
    </row>
    <row r="225" spans="2:47" s="6" customFormat="1" ht="16.5" customHeight="1">
      <c r="B225" s="21"/>
      <c r="C225" s="22"/>
      <c r="D225" s="22"/>
      <c r="E225" s="22"/>
      <c r="F225" s="201" t="s">
        <v>346</v>
      </c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41"/>
      <c r="T225" s="50"/>
      <c r="U225" s="22"/>
      <c r="V225" s="22"/>
      <c r="W225" s="22"/>
      <c r="X225" s="22"/>
      <c r="Y225" s="22"/>
      <c r="Z225" s="22"/>
      <c r="AA225" s="51"/>
      <c r="AT225" s="6" t="s">
        <v>137</v>
      </c>
      <c r="AU225" s="6" t="s">
        <v>74</v>
      </c>
    </row>
    <row r="226" spans="2:51" s="6" customFormat="1" ht="15.75" customHeight="1">
      <c r="B226" s="127"/>
      <c r="C226" s="128"/>
      <c r="D226" s="128"/>
      <c r="E226" s="128"/>
      <c r="F226" s="202" t="s">
        <v>17</v>
      </c>
      <c r="G226" s="203"/>
      <c r="H226" s="203"/>
      <c r="I226" s="203"/>
      <c r="J226" s="128"/>
      <c r="K226" s="129">
        <v>1</v>
      </c>
      <c r="L226" s="128"/>
      <c r="M226" s="128"/>
      <c r="N226" s="128"/>
      <c r="O226" s="128"/>
      <c r="P226" s="128"/>
      <c r="Q226" s="128"/>
      <c r="R226" s="128"/>
      <c r="S226" s="130"/>
      <c r="T226" s="131"/>
      <c r="U226" s="128"/>
      <c r="V226" s="128"/>
      <c r="W226" s="128"/>
      <c r="X226" s="128"/>
      <c r="Y226" s="128"/>
      <c r="Z226" s="128"/>
      <c r="AA226" s="132"/>
      <c r="AT226" s="133" t="s">
        <v>140</v>
      </c>
      <c r="AU226" s="133" t="s">
        <v>74</v>
      </c>
      <c r="AV226" s="133" t="s">
        <v>74</v>
      </c>
      <c r="AW226" s="133" t="s">
        <v>90</v>
      </c>
      <c r="AX226" s="133" t="s">
        <v>17</v>
      </c>
      <c r="AY226" s="133" t="s">
        <v>129</v>
      </c>
    </row>
    <row r="227" spans="2:65" s="6" customFormat="1" ht="27" customHeight="1">
      <c r="B227" s="21"/>
      <c r="C227" s="141" t="s">
        <v>348</v>
      </c>
      <c r="D227" s="141" t="s">
        <v>210</v>
      </c>
      <c r="E227" s="142" t="s">
        <v>349</v>
      </c>
      <c r="F227" s="206" t="s">
        <v>350</v>
      </c>
      <c r="G227" s="207"/>
      <c r="H227" s="207"/>
      <c r="I227" s="207"/>
      <c r="J227" s="143" t="s">
        <v>259</v>
      </c>
      <c r="K227" s="144">
        <v>1</v>
      </c>
      <c r="L227" s="208"/>
      <c r="M227" s="207"/>
      <c r="N227" s="209">
        <f>ROUND($L$227*$K$227,2)</f>
        <v>0</v>
      </c>
      <c r="O227" s="198"/>
      <c r="P227" s="198"/>
      <c r="Q227" s="198"/>
      <c r="R227" s="119" t="s">
        <v>134</v>
      </c>
      <c r="S227" s="41"/>
      <c r="T227" s="122"/>
      <c r="U227" s="123" t="s">
        <v>36</v>
      </c>
      <c r="V227" s="22"/>
      <c r="W227" s="22"/>
      <c r="X227" s="124">
        <v>0.0083</v>
      </c>
      <c r="Y227" s="124">
        <f>$X$227*$K$227</f>
        <v>0.0083</v>
      </c>
      <c r="Z227" s="124">
        <v>0</v>
      </c>
      <c r="AA227" s="125">
        <f>$Z$227*$K$227</f>
        <v>0</v>
      </c>
      <c r="AR227" s="80" t="s">
        <v>174</v>
      </c>
      <c r="AT227" s="80" t="s">
        <v>210</v>
      </c>
      <c r="AU227" s="80" t="s">
        <v>74</v>
      </c>
      <c r="AY227" s="6" t="s">
        <v>129</v>
      </c>
      <c r="BE227" s="126">
        <f>IF($U$227="základní",$N$227,0)</f>
        <v>0</v>
      </c>
      <c r="BF227" s="126">
        <f>IF($U$227="snížená",$N$227,0)</f>
        <v>0</v>
      </c>
      <c r="BG227" s="126">
        <f>IF($U$227="zákl. přenesená",$N$227,0)</f>
        <v>0</v>
      </c>
      <c r="BH227" s="126">
        <f>IF($U$227="sníž. přenesená",$N$227,0)</f>
        <v>0</v>
      </c>
      <c r="BI227" s="126">
        <f>IF($U$227="nulová",$N$227,0)</f>
        <v>0</v>
      </c>
      <c r="BJ227" s="80" t="s">
        <v>17</v>
      </c>
      <c r="BK227" s="126">
        <f>ROUND($L$227*$K$227,2)</f>
        <v>0</v>
      </c>
      <c r="BL227" s="80" t="s">
        <v>135</v>
      </c>
      <c r="BM227" s="80" t="s">
        <v>351</v>
      </c>
    </row>
    <row r="228" spans="2:47" s="6" customFormat="1" ht="16.5" customHeight="1">
      <c r="B228" s="21"/>
      <c r="C228" s="22"/>
      <c r="D228" s="22"/>
      <c r="E228" s="22"/>
      <c r="F228" s="201" t="s">
        <v>350</v>
      </c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41"/>
      <c r="T228" s="50"/>
      <c r="U228" s="22"/>
      <c r="V228" s="22"/>
      <c r="W228" s="22"/>
      <c r="X228" s="22"/>
      <c r="Y228" s="22"/>
      <c r="Z228" s="22"/>
      <c r="AA228" s="51"/>
      <c r="AT228" s="6" t="s">
        <v>137</v>
      </c>
      <c r="AU228" s="6" t="s">
        <v>74</v>
      </c>
    </row>
    <row r="229" spans="2:51" s="6" customFormat="1" ht="15.75" customHeight="1">
      <c r="B229" s="127"/>
      <c r="C229" s="128"/>
      <c r="D229" s="128"/>
      <c r="E229" s="128"/>
      <c r="F229" s="202" t="s">
        <v>17</v>
      </c>
      <c r="G229" s="203"/>
      <c r="H229" s="203"/>
      <c r="I229" s="203"/>
      <c r="J229" s="128"/>
      <c r="K229" s="129">
        <v>1</v>
      </c>
      <c r="L229" s="128"/>
      <c r="M229" s="128"/>
      <c r="N229" s="128"/>
      <c r="O229" s="128"/>
      <c r="P229" s="128"/>
      <c r="Q229" s="128"/>
      <c r="R229" s="128"/>
      <c r="S229" s="130"/>
      <c r="T229" s="131"/>
      <c r="U229" s="128"/>
      <c r="V229" s="128"/>
      <c r="W229" s="128"/>
      <c r="X229" s="128"/>
      <c r="Y229" s="128"/>
      <c r="Z229" s="128"/>
      <c r="AA229" s="132"/>
      <c r="AT229" s="133" t="s">
        <v>140</v>
      </c>
      <c r="AU229" s="133" t="s">
        <v>74</v>
      </c>
      <c r="AV229" s="133" t="s">
        <v>74</v>
      </c>
      <c r="AW229" s="133" t="s">
        <v>90</v>
      </c>
      <c r="AX229" s="133" t="s">
        <v>17</v>
      </c>
      <c r="AY229" s="133" t="s">
        <v>129</v>
      </c>
    </row>
    <row r="230" spans="2:65" s="6" customFormat="1" ht="27" customHeight="1">
      <c r="B230" s="21"/>
      <c r="C230" s="117" t="s">
        <v>352</v>
      </c>
      <c r="D230" s="117" t="s">
        <v>130</v>
      </c>
      <c r="E230" s="118" t="s">
        <v>353</v>
      </c>
      <c r="F230" s="197" t="s">
        <v>354</v>
      </c>
      <c r="G230" s="198"/>
      <c r="H230" s="198"/>
      <c r="I230" s="198"/>
      <c r="J230" s="120" t="s">
        <v>259</v>
      </c>
      <c r="K230" s="121">
        <v>1</v>
      </c>
      <c r="L230" s="199"/>
      <c r="M230" s="198"/>
      <c r="N230" s="200">
        <f>ROUND($L$230*$K$230,2)</f>
        <v>0</v>
      </c>
      <c r="O230" s="198"/>
      <c r="P230" s="198"/>
      <c r="Q230" s="198"/>
      <c r="R230" s="119" t="s">
        <v>134</v>
      </c>
      <c r="S230" s="41"/>
      <c r="T230" s="122"/>
      <c r="U230" s="123" t="s">
        <v>36</v>
      </c>
      <c r="V230" s="22"/>
      <c r="W230" s="22"/>
      <c r="X230" s="124">
        <v>0.00072</v>
      </c>
      <c r="Y230" s="124">
        <f>$X$230*$K$230</f>
        <v>0.00072</v>
      </c>
      <c r="Z230" s="124">
        <v>0</v>
      </c>
      <c r="AA230" s="125">
        <f>$Z$230*$K$230</f>
        <v>0</v>
      </c>
      <c r="AR230" s="80" t="s">
        <v>135</v>
      </c>
      <c r="AT230" s="80" t="s">
        <v>130</v>
      </c>
      <c r="AU230" s="80" t="s">
        <v>74</v>
      </c>
      <c r="AY230" s="6" t="s">
        <v>129</v>
      </c>
      <c r="BE230" s="126">
        <f>IF($U$230="základní",$N$230,0)</f>
        <v>0</v>
      </c>
      <c r="BF230" s="126">
        <f>IF($U$230="snížená",$N$230,0)</f>
        <v>0</v>
      </c>
      <c r="BG230" s="126">
        <f>IF($U$230="zákl. přenesená",$N$230,0)</f>
        <v>0</v>
      </c>
      <c r="BH230" s="126">
        <f>IF($U$230="sníž. přenesená",$N$230,0)</f>
        <v>0</v>
      </c>
      <c r="BI230" s="126">
        <f>IF($U$230="nulová",$N$230,0)</f>
        <v>0</v>
      </c>
      <c r="BJ230" s="80" t="s">
        <v>17</v>
      </c>
      <c r="BK230" s="126">
        <f>ROUND($L$230*$K$230,2)</f>
        <v>0</v>
      </c>
      <c r="BL230" s="80" t="s">
        <v>135</v>
      </c>
      <c r="BM230" s="80" t="s">
        <v>355</v>
      </c>
    </row>
    <row r="231" spans="2:47" s="6" customFormat="1" ht="16.5" customHeight="1">
      <c r="B231" s="21"/>
      <c r="C231" s="22"/>
      <c r="D231" s="22"/>
      <c r="E231" s="22"/>
      <c r="F231" s="201" t="s">
        <v>354</v>
      </c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41"/>
      <c r="T231" s="50"/>
      <c r="U231" s="22"/>
      <c r="V231" s="22"/>
      <c r="W231" s="22"/>
      <c r="X231" s="22"/>
      <c r="Y231" s="22"/>
      <c r="Z231" s="22"/>
      <c r="AA231" s="51"/>
      <c r="AT231" s="6" t="s">
        <v>137</v>
      </c>
      <c r="AU231" s="6" t="s">
        <v>74</v>
      </c>
    </row>
    <row r="232" spans="2:51" s="6" customFormat="1" ht="15.75" customHeight="1">
      <c r="B232" s="127"/>
      <c r="C232" s="128"/>
      <c r="D232" s="128"/>
      <c r="E232" s="128"/>
      <c r="F232" s="202" t="s">
        <v>17</v>
      </c>
      <c r="G232" s="203"/>
      <c r="H232" s="203"/>
      <c r="I232" s="203"/>
      <c r="J232" s="128"/>
      <c r="K232" s="129">
        <v>1</v>
      </c>
      <c r="L232" s="128"/>
      <c r="M232" s="128"/>
      <c r="N232" s="128"/>
      <c r="O232" s="128"/>
      <c r="P232" s="128"/>
      <c r="Q232" s="128"/>
      <c r="R232" s="128"/>
      <c r="S232" s="130"/>
      <c r="T232" s="131"/>
      <c r="U232" s="128"/>
      <c r="V232" s="128"/>
      <c r="W232" s="128"/>
      <c r="X232" s="128"/>
      <c r="Y232" s="128"/>
      <c r="Z232" s="128"/>
      <c r="AA232" s="132"/>
      <c r="AT232" s="133" t="s">
        <v>140</v>
      </c>
      <c r="AU232" s="133" t="s">
        <v>74</v>
      </c>
      <c r="AV232" s="133" t="s">
        <v>74</v>
      </c>
      <c r="AW232" s="133" t="s">
        <v>90</v>
      </c>
      <c r="AX232" s="133" t="s">
        <v>17</v>
      </c>
      <c r="AY232" s="133" t="s">
        <v>129</v>
      </c>
    </row>
    <row r="233" spans="2:65" s="6" customFormat="1" ht="15.75" customHeight="1">
      <c r="B233" s="21"/>
      <c r="C233" s="141" t="s">
        <v>356</v>
      </c>
      <c r="D233" s="141" t="s">
        <v>210</v>
      </c>
      <c r="E233" s="142" t="s">
        <v>357</v>
      </c>
      <c r="F233" s="206" t="s">
        <v>358</v>
      </c>
      <c r="G233" s="207"/>
      <c r="H233" s="207"/>
      <c r="I233" s="207"/>
      <c r="J233" s="143" t="s">
        <v>259</v>
      </c>
      <c r="K233" s="144">
        <v>1</v>
      </c>
      <c r="L233" s="208"/>
      <c r="M233" s="207"/>
      <c r="N233" s="209">
        <f>ROUND($L$233*$K$233,2)</f>
        <v>0</v>
      </c>
      <c r="O233" s="198"/>
      <c r="P233" s="198"/>
      <c r="Q233" s="198"/>
      <c r="R233" s="119" t="s">
        <v>134</v>
      </c>
      <c r="S233" s="41"/>
      <c r="T233" s="122"/>
      <c r="U233" s="123" t="s">
        <v>36</v>
      </c>
      <c r="V233" s="22"/>
      <c r="W233" s="22"/>
      <c r="X233" s="124">
        <v>0.018</v>
      </c>
      <c r="Y233" s="124">
        <f>$X$233*$K$233</f>
        <v>0.018</v>
      </c>
      <c r="Z233" s="124">
        <v>0</v>
      </c>
      <c r="AA233" s="125">
        <f>$Z$233*$K$233</f>
        <v>0</v>
      </c>
      <c r="AR233" s="80" t="s">
        <v>174</v>
      </c>
      <c r="AT233" s="80" t="s">
        <v>210</v>
      </c>
      <c r="AU233" s="80" t="s">
        <v>74</v>
      </c>
      <c r="AY233" s="6" t="s">
        <v>129</v>
      </c>
      <c r="BE233" s="126">
        <f>IF($U$233="základní",$N$233,0)</f>
        <v>0</v>
      </c>
      <c r="BF233" s="126">
        <f>IF($U$233="snížená",$N$233,0)</f>
        <v>0</v>
      </c>
      <c r="BG233" s="126">
        <f>IF($U$233="zákl. přenesená",$N$233,0)</f>
        <v>0</v>
      </c>
      <c r="BH233" s="126">
        <f>IF($U$233="sníž. přenesená",$N$233,0)</f>
        <v>0</v>
      </c>
      <c r="BI233" s="126">
        <f>IF($U$233="nulová",$N$233,0)</f>
        <v>0</v>
      </c>
      <c r="BJ233" s="80" t="s">
        <v>17</v>
      </c>
      <c r="BK233" s="126">
        <f>ROUND($L$233*$K$233,2)</f>
        <v>0</v>
      </c>
      <c r="BL233" s="80" t="s">
        <v>135</v>
      </c>
      <c r="BM233" s="80" t="s">
        <v>359</v>
      </c>
    </row>
    <row r="234" spans="2:47" s="6" customFormat="1" ht="16.5" customHeight="1">
      <c r="B234" s="21"/>
      <c r="C234" s="22"/>
      <c r="D234" s="22"/>
      <c r="E234" s="22"/>
      <c r="F234" s="201" t="s">
        <v>358</v>
      </c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41"/>
      <c r="T234" s="50"/>
      <c r="U234" s="22"/>
      <c r="V234" s="22"/>
      <c r="W234" s="22"/>
      <c r="X234" s="22"/>
      <c r="Y234" s="22"/>
      <c r="Z234" s="22"/>
      <c r="AA234" s="51"/>
      <c r="AT234" s="6" t="s">
        <v>137</v>
      </c>
      <c r="AU234" s="6" t="s">
        <v>74</v>
      </c>
    </row>
    <row r="235" spans="2:51" s="6" customFormat="1" ht="15.75" customHeight="1">
      <c r="B235" s="127"/>
      <c r="C235" s="128"/>
      <c r="D235" s="128"/>
      <c r="E235" s="128"/>
      <c r="F235" s="202" t="s">
        <v>17</v>
      </c>
      <c r="G235" s="203"/>
      <c r="H235" s="203"/>
      <c r="I235" s="203"/>
      <c r="J235" s="128"/>
      <c r="K235" s="129">
        <v>1</v>
      </c>
      <c r="L235" s="128"/>
      <c r="M235" s="128"/>
      <c r="N235" s="128"/>
      <c r="O235" s="128"/>
      <c r="P235" s="128"/>
      <c r="Q235" s="128"/>
      <c r="R235" s="128"/>
      <c r="S235" s="130"/>
      <c r="T235" s="131"/>
      <c r="U235" s="128"/>
      <c r="V235" s="128"/>
      <c r="W235" s="128"/>
      <c r="X235" s="128"/>
      <c r="Y235" s="128"/>
      <c r="Z235" s="128"/>
      <c r="AA235" s="132"/>
      <c r="AT235" s="133" t="s">
        <v>140</v>
      </c>
      <c r="AU235" s="133" t="s">
        <v>74</v>
      </c>
      <c r="AV235" s="133" t="s">
        <v>74</v>
      </c>
      <c r="AW235" s="133" t="s">
        <v>90</v>
      </c>
      <c r="AX235" s="133" t="s">
        <v>17</v>
      </c>
      <c r="AY235" s="133" t="s">
        <v>129</v>
      </c>
    </row>
    <row r="236" spans="2:65" s="6" customFormat="1" ht="27" customHeight="1">
      <c r="B236" s="21"/>
      <c r="C236" s="117" t="s">
        <v>360</v>
      </c>
      <c r="D236" s="117" t="s">
        <v>130</v>
      </c>
      <c r="E236" s="118" t="s">
        <v>361</v>
      </c>
      <c r="F236" s="197" t="s">
        <v>362</v>
      </c>
      <c r="G236" s="198"/>
      <c r="H236" s="198"/>
      <c r="I236" s="198"/>
      <c r="J236" s="120" t="s">
        <v>259</v>
      </c>
      <c r="K236" s="121">
        <v>1</v>
      </c>
      <c r="L236" s="199"/>
      <c r="M236" s="198"/>
      <c r="N236" s="200">
        <f>ROUND($L$236*$K$236,2)</f>
        <v>0</v>
      </c>
      <c r="O236" s="198"/>
      <c r="P236" s="198"/>
      <c r="Q236" s="198"/>
      <c r="R236" s="119" t="s">
        <v>134</v>
      </c>
      <c r="S236" s="41"/>
      <c r="T236" s="122"/>
      <c r="U236" s="123" t="s">
        <v>36</v>
      </c>
      <c r="V236" s="22"/>
      <c r="W236" s="22"/>
      <c r="X236" s="124">
        <v>0</v>
      </c>
      <c r="Y236" s="124">
        <f>$X$236*$K$236</f>
        <v>0</v>
      </c>
      <c r="Z236" s="124">
        <v>0</v>
      </c>
      <c r="AA236" s="125">
        <f>$Z$236*$K$236</f>
        <v>0</v>
      </c>
      <c r="AR236" s="80" t="s">
        <v>135</v>
      </c>
      <c r="AT236" s="80" t="s">
        <v>130</v>
      </c>
      <c r="AU236" s="80" t="s">
        <v>74</v>
      </c>
      <c r="AY236" s="6" t="s">
        <v>129</v>
      </c>
      <c r="BE236" s="126">
        <f>IF($U$236="základní",$N$236,0)</f>
        <v>0</v>
      </c>
      <c r="BF236" s="126">
        <f>IF($U$236="snížená",$N$236,0)</f>
        <v>0</v>
      </c>
      <c r="BG236" s="126">
        <f>IF($U$236="zákl. přenesená",$N$236,0)</f>
        <v>0</v>
      </c>
      <c r="BH236" s="126">
        <f>IF($U$236="sníž. přenesená",$N$236,0)</f>
        <v>0</v>
      </c>
      <c r="BI236" s="126">
        <f>IF($U$236="nulová",$N$236,0)</f>
        <v>0</v>
      </c>
      <c r="BJ236" s="80" t="s">
        <v>17</v>
      </c>
      <c r="BK236" s="126">
        <f>ROUND($L$236*$K$236,2)</f>
        <v>0</v>
      </c>
      <c r="BL236" s="80" t="s">
        <v>135</v>
      </c>
      <c r="BM236" s="80" t="s">
        <v>363</v>
      </c>
    </row>
    <row r="237" spans="2:47" s="6" customFormat="1" ht="16.5" customHeight="1">
      <c r="B237" s="21"/>
      <c r="C237" s="22"/>
      <c r="D237" s="22"/>
      <c r="E237" s="22"/>
      <c r="F237" s="201" t="s">
        <v>364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41"/>
      <c r="T237" s="50"/>
      <c r="U237" s="22"/>
      <c r="V237" s="22"/>
      <c r="W237" s="22"/>
      <c r="X237" s="22"/>
      <c r="Y237" s="22"/>
      <c r="Z237" s="22"/>
      <c r="AA237" s="51"/>
      <c r="AT237" s="6" t="s">
        <v>137</v>
      </c>
      <c r="AU237" s="6" t="s">
        <v>74</v>
      </c>
    </row>
    <row r="238" spans="2:51" s="6" customFormat="1" ht="15.75" customHeight="1">
      <c r="B238" s="127"/>
      <c r="C238" s="128"/>
      <c r="D238" s="128"/>
      <c r="E238" s="128"/>
      <c r="F238" s="202" t="s">
        <v>17</v>
      </c>
      <c r="G238" s="203"/>
      <c r="H238" s="203"/>
      <c r="I238" s="203"/>
      <c r="J238" s="128"/>
      <c r="K238" s="129">
        <v>1</v>
      </c>
      <c r="L238" s="128"/>
      <c r="M238" s="128"/>
      <c r="N238" s="128"/>
      <c r="O238" s="128"/>
      <c r="P238" s="128"/>
      <c r="Q238" s="128"/>
      <c r="R238" s="128"/>
      <c r="S238" s="130"/>
      <c r="T238" s="131"/>
      <c r="U238" s="128"/>
      <c r="V238" s="128"/>
      <c r="W238" s="128"/>
      <c r="X238" s="128"/>
      <c r="Y238" s="128"/>
      <c r="Z238" s="128"/>
      <c r="AA238" s="132"/>
      <c r="AT238" s="133" t="s">
        <v>140</v>
      </c>
      <c r="AU238" s="133" t="s">
        <v>74</v>
      </c>
      <c r="AV238" s="133" t="s">
        <v>74</v>
      </c>
      <c r="AW238" s="133" t="s">
        <v>90</v>
      </c>
      <c r="AX238" s="133" t="s">
        <v>17</v>
      </c>
      <c r="AY238" s="133" t="s">
        <v>129</v>
      </c>
    </row>
    <row r="239" spans="2:65" s="6" customFormat="1" ht="39" customHeight="1">
      <c r="B239" s="21"/>
      <c r="C239" s="141" t="s">
        <v>365</v>
      </c>
      <c r="D239" s="141" t="s">
        <v>210</v>
      </c>
      <c r="E239" s="142" t="s">
        <v>366</v>
      </c>
      <c r="F239" s="206" t="s">
        <v>367</v>
      </c>
      <c r="G239" s="207"/>
      <c r="H239" s="207"/>
      <c r="I239" s="207"/>
      <c r="J239" s="143" t="s">
        <v>259</v>
      </c>
      <c r="K239" s="144">
        <v>1</v>
      </c>
      <c r="L239" s="208"/>
      <c r="M239" s="207"/>
      <c r="N239" s="209">
        <f>ROUND($L$239*$K$239,2)</f>
        <v>0</v>
      </c>
      <c r="O239" s="198"/>
      <c r="P239" s="198"/>
      <c r="Q239" s="198"/>
      <c r="R239" s="119" t="s">
        <v>134</v>
      </c>
      <c r="S239" s="41"/>
      <c r="T239" s="122"/>
      <c r="U239" s="123" t="s">
        <v>36</v>
      </c>
      <c r="V239" s="22"/>
      <c r="W239" s="22"/>
      <c r="X239" s="124">
        <v>0.00095</v>
      </c>
      <c r="Y239" s="124">
        <f>$X$239*$K$239</f>
        <v>0.00095</v>
      </c>
      <c r="Z239" s="124">
        <v>0</v>
      </c>
      <c r="AA239" s="125">
        <f>$Z$239*$K$239</f>
        <v>0</v>
      </c>
      <c r="AR239" s="80" t="s">
        <v>174</v>
      </c>
      <c r="AT239" s="80" t="s">
        <v>210</v>
      </c>
      <c r="AU239" s="80" t="s">
        <v>74</v>
      </c>
      <c r="AY239" s="6" t="s">
        <v>129</v>
      </c>
      <c r="BE239" s="126">
        <f>IF($U$239="základní",$N$239,0)</f>
        <v>0</v>
      </c>
      <c r="BF239" s="126">
        <f>IF($U$239="snížená",$N$239,0)</f>
        <v>0</v>
      </c>
      <c r="BG239" s="126">
        <f>IF($U$239="zákl. přenesená",$N$239,0)</f>
        <v>0</v>
      </c>
      <c r="BH239" s="126">
        <f>IF($U$239="sníž. přenesená",$N$239,0)</f>
        <v>0</v>
      </c>
      <c r="BI239" s="126">
        <f>IF($U$239="nulová",$N$239,0)</f>
        <v>0</v>
      </c>
      <c r="BJ239" s="80" t="s">
        <v>17</v>
      </c>
      <c r="BK239" s="126">
        <f>ROUND($L$239*$K$239,2)</f>
        <v>0</v>
      </c>
      <c r="BL239" s="80" t="s">
        <v>135</v>
      </c>
      <c r="BM239" s="80" t="s">
        <v>368</v>
      </c>
    </row>
    <row r="240" spans="2:47" s="6" customFormat="1" ht="16.5" customHeight="1">
      <c r="B240" s="21"/>
      <c r="C240" s="22"/>
      <c r="D240" s="22"/>
      <c r="E240" s="22"/>
      <c r="F240" s="201" t="s">
        <v>367</v>
      </c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41"/>
      <c r="T240" s="50"/>
      <c r="U240" s="22"/>
      <c r="V240" s="22"/>
      <c r="W240" s="22"/>
      <c r="X240" s="22"/>
      <c r="Y240" s="22"/>
      <c r="Z240" s="22"/>
      <c r="AA240" s="51"/>
      <c r="AT240" s="6" t="s">
        <v>137</v>
      </c>
      <c r="AU240" s="6" t="s">
        <v>74</v>
      </c>
    </row>
    <row r="241" spans="2:51" s="6" customFormat="1" ht="15.75" customHeight="1">
      <c r="B241" s="127"/>
      <c r="C241" s="128"/>
      <c r="D241" s="128"/>
      <c r="E241" s="128"/>
      <c r="F241" s="202" t="s">
        <v>17</v>
      </c>
      <c r="G241" s="203"/>
      <c r="H241" s="203"/>
      <c r="I241" s="203"/>
      <c r="J241" s="128"/>
      <c r="K241" s="129">
        <v>1</v>
      </c>
      <c r="L241" s="128"/>
      <c r="M241" s="128"/>
      <c r="N241" s="128"/>
      <c r="O241" s="128"/>
      <c r="P241" s="128"/>
      <c r="Q241" s="128"/>
      <c r="R241" s="128"/>
      <c r="S241" s="130"/>
      <c r="T241" s="131"/>
      <c r="U241" s="128"/>
      <c r="V241" s="128"/>
      <c r="W241" s="128"/>
      <c r="X241" s="128"/>
      <c r="Y241" s="128"/>
      <c r="Z241" s="128"/>
      <c r="AA241" s="132"/>
      <c r="AT241" s="133" t="s">
        <v>140</v>
      </c>
      <c r="AU241" s="133" t="s">
        <v>74</v>
      </c>
      <c r="AV241" s="133" t="s">
        <v>74</v>
      </c>
      <c r="AW241" s="133" t="s">
        <v>90</v>
      </c>
      <c r="AX241" s="133" t="s">
        <v>17</v>
      </c>
      <c r="AY241" s="133" t="s">
        <v>129</v>
      </c>
    </row>
    <row r="242" spans="2:65" s="6" customFormat="1" ht="15.75" customHeight="1">
      <c r="B242" s="21"/>
      <c r="C242" s="117" t="s">
        <v>369</v>
      </c>
      <c r="D242" s="117" t="s">
        <v>130</v>
      </c>
      <c r="E242" s="118" t="s">
        <v>370</v>
      </c>
      <c r="F242" s="197" t="s">
        <v>371</v>
      </c>
      <c r="G242" s="198"/>
      <c r="H242" s="198"/>
      <c r="I242" s="198"/>
      <c r="J242" s="120" t="s">
        <v>271</v>
      </c>
      <c r="K242" s="121">
        <v>18</v>
      </c>
      <c r="L242" s="199"/>
      <c r="M242" s="198"/>
      <c r="N242" s="200">
        <f>ROUND($L$242*$K$242,2)</f>
        <v>0</v>
      </c>
      <c r="O242" s="198"/>
      <c r="P242" s="198"/>
      <c r="Q242" s="198"/>
      <c r="R242" s="119" t="s">
        <v>134</v>
      </c>
      <c r="S242" s="41"/>
      <c r="T242" s="122"/>
      <c r="U242" s="123" t="s">
        <v>36</v>
      </c>
      <c r="V242" s="22"/>
      <c r="W242" s="22"/>
      <c r="X242" s="124">
        <v>0</v>
      </c>
      <c r="Y242" s="124">
        <f>$X$242*$K$242</f>
        <v>0</v>
      </c>
      <c r="Z242" s="124">
        <v>0</v>
      </c>
      <c r="AA242" s="125">
        <f>$Z$242*$K$242</f>
        <v>0</v>
      </c>
      <c r="AR242" s="80" t="s">
        <v>135</v>
      </c>
      <c r="AT242" s="80" t="s">
        <v>130</v>
      </c>
      <c r="AU242" s="80" t="s">
        <v>74</v>
      </c>
      <c r="AY242" s="6" t="s">
        <v>129</v>
      </c>
      <c r="BE242" s="126">
        <f>IF($U$242="základní",$N$242,0)</f>
        <v>0</v>
      </c>
      <c r="BF242" s="126">
        <f>IF($U$242="snížená",$N$242,0)</f>
        <v>0</v>
      </c>
      <c r="BG242" s="126">
        <f>IF($U$242="zákl. přenesená",$N$242,0)</f>
        <v>0</v>
      </c>
      <c r="BH242" s="126">
        <f>IF($U$242="sníž. přenesená",$N$242,0)</f>
        <v>0</v>
      </c>
      <c r="BI242" s="126">
        <f>IF($U$242="nulová",$N$242,0)</f>
        <v>0</v>
      </c>
      <c r="BJ242" s="80" t="s">
        <v>17</v>
      </c>
      <c r="BK242" s="126">
        <f>ROUND($L$242*$K$242,2)</f>
        <v>0</v>
      </c>
      <c r="BL242" s="80" t="s">
        <v>135</v>
      </c>
      <c r="BM242" s="80" t="s">
        <v>372</v>
      </c>
    </row>
    <row r="243" spans="2:47" s="6" customFormat="1" ht="16.5" customHeight="1">
      <c r="B243" s="21"/>
      <c r="C243" s="22"/>
      <c r="D243" s="22"/>
      <c r="E243" s="22"/>
      <c r="F243" s="201" t="s">
        <v>371</v>
      </c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41"/>
      <c r="T243" s="50"/>
      <c r="U243" s="22"/>
      <c r="V243" s="22"/>
      <c r="W243" s="22"/>
      <c r="X243" s="22"/>
      <c r="Y243" s="22"/>
      <c r="Z243" s="22"/>
      <c r="AA243" s="51"/>
      <c r="AT243" s="6" t="s">
        <v>137</v>
      </c>
      <c r="AU243" s="6" t="s">
        <v>74</v>
      </c>
    </row>
    <row r="244" spans="2:51" s="6" customFormat="1" ht="15.75" customHeight="1">
      <c r="B244" s="127"/>
      <c r="C244" s="128"/>
      <c r="D244" s="128"/>
      <c r="E244" s="128"/>
      <c r="F244" s="202" t="s">
        <v>227</v>
      </c>
      <c r="G244" s="203"/>
      <c r="H244" s="203"/>
      <c r="I244" s="203"/>
      <c r="J244" s="128"/>
      <c r="K244" s="129">
        <v>18</v>
      </c>
      <c r="L244" s="128"/>
      <c r="M244" s="128"/>
      <c r="N244" s="128"/>
      <c r="O244" s="128"/>
      <c r="P244" s="128"/>
      <c r="Q244" s="128"/>
      <c r="R244" s="128"/>
      <c r="S244" s="130"/>
      <c r="T244" s="131"/>
      <c r="U244" s="128"/>
      <c r="V244" s="128"/>
      <c r="W244" s="128"/>
      <c r="X244" s="128"/>
      <c r="Y244" s="128"/>
      <c r="Z244" s="128"/>
      <c r="AA244" s="132"/>
      <c r="AT244" s="133" t="s">
        <v>140</v>
      </c>
      <c r="AU244" s="133" t="s">
        <v>74</v>
      </c>
      <c r="AV244" s="133" t="s">
        <v>74</v>
      </c>
      <c r="AW244" s="133" t="s">
        <v>90</v>
      </c>
      <c r="AX244" s="133" t="s">
        <v>17</v>
      </c>
      <c r="AY244" s="133" t="s">
        <v>129</v>
      </c>
    </row>
    <row r="245" spans="2:65" s="6" customFormat="1" ht="27" customHeight="1">
      <c r="B245" s="21"/>
      <c r="C245" s="117" t="s">
        <v>373</v>
      </c>
      <c r="D245" s="117" t="s">
        <v>130</v>
      </c>
      <c r="E245" s="118" t="s">
        <v>374</v>
      </c>
      <c r="F245" s="197" t="s">
        <v>375</v>
      </c>
      <c r="G245" s="198"/>
      <c r="H245" s="198"/>
      <c r="I245" s="198"/>
      <c r="J245" s="120" t="s">
        <v>259</v>
      </c>
      <c r="K245" s="121">
        <v>1</v>
      </c>
      <c r="L245" s="199"/>
      <c r="M245" s="198"/>
      <c r="N245" s="200">
        <f>ROUND($L$245*$K$245,2)</f>
        <v>0</v>
      </c>
      <c r="O245" s="198"/>
      <c r="P245" s="198"/>
      <c r="Q245" s="198"/>
      <c r="R245" s="119" t="s">
        <v>134</v>
      </c>
      <c r="S245" s="41"/>
      <c r="T245" s="122"/>
      <c r="U245" s="123" t="s">
        <v>36</v>
      </c>
      <c r="V245" s="22"/>
      <c r="W245" s="22"/>
      <c r="X245" s="124">
        <v>1.81358</v>
      </c>
      <c r="Y245" s="124">
        <f>$X$245*$K$245</f>
        <v>1.81358</v>
      </c>
      <c r="Z245" s="124">
        <v>0</v>
      </c>
      <c r="AA245" s="125">
        <f>$Z$245*$K$245</f>
        <v>0</v>
      </c>
      <c r="AR245" s="80" t="s">
        <v>135</v>
      </c>
      <c r="AT245" s="80" t="s">
        <v>130</v>
      </c>
      <c r="AU245" s="80" t="s">
        <v>74</v>
      </c>
      <c r="AY245" s="6" t="s">
        <v>129</v>
      </c>
      <c r="BE245" s="126">
        <f>IF($U$245="základní",$N$245,0)</f>
        <v>0</v>
      </c>
      <c r="BF245" s="126">
        <f>IF($U$245="snížená",$N$245,0)</f>
        <v>0</v>
      </c>
      <c r="BG245" s="126">
        <f>IF($U$245="zákl. přenesená",$N$245,0)</f>
        <v>0</v>
      </c>
      <c r="BH245" s="126">
        <f>IF($U$245="sníž. přenesená",$N$245,0)</f>
        <v>0</v>
      </c>
      <c r="BI245" s="126">
        <f>IF($U$245="nulová",$N$245,0)</f>
        <v>0</v>
      </c>
      <c r="BJ245" s="80" t="s">
        <v>17</v>
      </c>
      <c r="BK245" s="126">
        <f>ROUND($L$245*$K$245,2)</f>
        <v>0</v>
      </c>
      <c r="BL245" s="80" t="s">
        <v>135</v>
      </c>
      <c r="BM245" s="80" t="s">
        <v>376</v>
      </c>
    </row>
    <row r="246" spans="2:47" s="6" customFormat="1" ht="16.5" customHeight="1">
      <c r="B246" s="21"/>
      <c r="C246" s="22"/>
      <c r="D246" s="22"/>
      <c r="E246" s="22"/>
      <c r="F246" s="201" t="s">
        <v>377</v>
      </c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41"/>
      <c r="T246" s="50"/>
      <c r="U246" s="22"/>
      <c r="V246" s="22"/>
      <c r="W246" s="22"/>
      <c r="X246" s="22"/>
      <c r="Y246" s="22"/>
      <c r="Z246" s="22"/>
      <c r="AA246" s="51"/>
      <c r="AT246" s="6" t="s">
        <v>137</v>
      </c>
      <c r="AU246" s="6" t="s">
        <v>74</v>
      </c>
    </row>
    <row r="247" spans="2:51" s="6" customFormat="1" ht="15.75" customHeight="1">
      <c r="B247" s="127"/>
      <c r="C247" s="128"/>
      <c r="D247" s="128"/>
      <c r="E247" s="128"/>
      <c r="F247" s="202" t="s">
        <v>378</v>
      </c>
      <c r="G247" s="203"/>
      <c r="H247" s="203"/>
      <c r="I247" s="203"/>
      <c r="J247" s="128"/>
      <c r="K247" s="129">
        <v>1</v>
      </c>
      <c r="L247" s="128"/>
      <c r="M247" s="128"/>
      <c r="N247" s="128"/>
      <c r="O247" s="128"/>
      <c r="P247" s="128"/>
      <c r="Q247" s="128"/>
      <c r="R247" s="128"/>
      <c r="S247" s="130"/>
      <c r="T247" s="131"/>
      <c r="U247" s="128"/>
      <c r="V247" s="128"/>
      <c r="W247" s="128"/>
      <c r="X247" s="128"/>
      <c r="Y247" s="128"/>
      <c r="Z247" s="128"/>
      <c r="AA247" s="132"/>
      <c r="AT247" s="133" t="s">
        <v>140</v>
      </c>
      <c r="AU247" s="133" t="s">
        <v>74</v>
      </c>
      <c r="AV247" s="133" t="s">
        <v>74</v>
      </c>
      <c r="AW247" s="133" t="s">
        <v>90</v>
      </c>
      <c r="AX247" s="133" t="s">
        <v>17</v>
      </c>
      <c r="AY247" s="133" t="s">
        <v>129</v>
      </c>
    </row>
    <row r="248" spans="2:65" s="6" customFormat="1" ht="39" customHeight="1">
      <c r="B248" s="21"/>
      <c r="C248" s="117" t="s">
        <v>379</v>
      </c>
      <c r="D248" s="117" t="s">
        <v>130</v>
      </c>
      <c r="E248" s="118" t="s">
        <v>380</v>
      </c>
      <c r="F248" s="197" t="s">
        <v>381</v>
      </c>
      <c r="G248" s="198"/>
      <c r="H248" s="198"/>
      <c r="I248" s="198"/>
      <c r="J248" s="120" t="s">
        <v>259</v>
      </c>
      <c r="K248" s="121">
        <v>1</v>
      </c>
      <c r="L248" s="199"/>
      <c r="M248" s="198"/>
      <c r="N248" s="200">
        <f>ROUND($L$248*$K$248,2)</f>
        <v>0</v>
      </c>
      <c r="O248" s="198"/>
      <c r="P248" s="198"/>
      <c r="Q248" s="198"/>
      <c r="R248" s="119" t="s">
        <v>134</v>
      </c>
      <c r="S248" s="41"/>
      <c r="T248" s="122"/>
      <c r="U248" s="123" t="s">
        <v>36</v>
      </c>
      <c r="V248" s="22"/>
      <c r="W248" s="22"/>
      <c r="X248" s="124">
        <v>2.283206476</v>
      </c>
      <c r="Y248" s="124">
        <f>$X$248*$K$248</f>
        <v>2.283206476</v>
      </c>
      <c r="Z248" s="124">
        <v>0</v>
      </c>
      <c r="AA248" s="125">
        <f>$Z$248*$K$248</f>
        <v>0</v>
      </c>
      <c r="AR248" s="80" t="s">
        <v>135</v>
      </c>
      <c r="AT248" s="80" t="s">
        <v>130</v>
      </c>
      <c r="AU248" s="80" t="s">
        <v>74</v>
      </c>
      <c r="AY248" s="6" t="s">
        <v>129</v>
      </c>
      <c r="BE248" s="126">
        <f>IF($U$248="základní",$N$248,0)</f>
        <v>0</v>
      </c>
      <c r="BF248" s="126">
        <f>IF($U$248="snížená",$N$248,0)</f>
        <v>0</v>
      </c>
      <c r="BG248" s="126">
        <f>IF($U$248="zákl. přenesená",$N$248,0)</f>
        <v>0</v>
      </c>
      <c r="BH248" s="126">
        <f>IF($U$248="sníž. přenesená",$N$248,0)</f>
        <v>0</v>
      </c>
      <c r="BI248" s="126">
        <f>IF($U$248="nulová",$N$248,0)</f>
        <v>0</v>
      </c>
      <c r="BJ248" s="80" t="s">
        <v>17</v>
      </c>
      <c r="BK248" s="126">
        <f>ROUND($L$248*$K$248,2)</f>
        <v>0</v>
      </c>
      <c r="BL248" s="80" t="s">
        <v>135</v>
      </c>
      <c r="BM248" s="80" t="s">
        <v>382</v>
      </c>
    </row>
    <row r="249" spans="2:47" s="6" customFormat="1" ht="16.5" customHeight="1">
      <c r="B249" s="21"/>
      <c r="C249" s="22"/>
      <c r="D249" s="22"/>
      <c r="E249" s="22"/>
      <c r="F249" s="201" t="s">
        <v>383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41"/>
      <c r="T249" s="50"/>
      <c r="U249" s="22"/>
      <c r="V249" s="22"/>
      <c r="W249" s="22"/>
      <c r="X249" s="22"/>
      <c r="Y249" s="22"/>
      <c r="Z249" s="22"/>
      <c r="AA249" s="51"/>
      <c r="AT249" s="6" t="s">
        <v>137</v>
      </c>
      <c r="AU249" s="6" t="s">
        <v>74</v>
      </c>
    </row>
    <row r="250" spans="2:51" s="6" customFormat="1" ht="15.75" customHeight="1">
      <c r="B250" s="127"/>
      <c r="C250" s="128"/>
      <c r="D250" s="128"/>
      <c r="E250" s="128"/>
      <c r="F250" s="202" t="s">
        <v>17</v>
      </c>
      <c r="G250" s="203"/>
      <c r="H250" s="203"/>
      <c r="I250" s="203"/>
      <c r="J250" s="128"/>
      <c r="K250" s="129">
        <v>1</v>
      </c>
      <c r="L250" s="128"/>
      <c r="M250" s="128"/>
      <c r="N250" s="128"/>
      <c r="O250" s="128"/>
      <c r="P250" s="128"/>
      <c r="Q250" s="128"/>
      <c r="R250" s="128"/>
      <c r="S250" s="130"/>
      <c r="T250" s="131"/>
      <c r="U250" s="128"/>
      <c r="V250" s="128"/>
      <c r="W250" s="128"/>
      <c r="X250" s="128"/>
      <c r="Y250" s="128"/>
      <c r="Z250" s="128"/>
      <c r="AA250" s="132"/>
      <c r="AT250" s="133" t="s">
        <v>140</v>
      </c>
      <c r="AU250" s="133" t="s">
        <v>74</v>
      </c>
      <c r="AV250" s="133" t="s">
        <v>74</v>
      </c>
      <c r="AW250" s="133" t="s">
        <v>90</v>
      </c>
      <c r="AX250" s="133" t="s">
        <v>17</v>
      </c>
      <c r="AY250" s="133" t="s">
        <v>129</v>
      </c>
    </row>
    <row r="251" spans="2:65" s="6" customFormat="1" ht="39" customHeight="1">
      <c r="B251" s="21"/>
      <c r="C251" s="141" t="s">
        <v>384</v>
      </c>
      <c r="D251" s="141" t="s">
        <v>210</v>
      </c>
      <c r="E251" s="142" t="s">
        <v>385</v>
      </c>
      <c r="F251" s="206" t="s">
        <v>386</v>
      </c>
      <c r="G251" s="207"/>
      <c r="H251" s="207"/>
      <c r="I251" s="207"/>
      <c r="J251" s="143" t="s">
        <v>259</v>
      </c>
      <c r="K251" s="144">
        <v>1</v>
      </c>
      <c r="L251" s="208"/>
      <c r="M251" s="207"/>
      <c r="N251" s="209">
        <f>ROUND($L$251*$K$251,2)</f>
        <v>0</v>
      </c>
      <c r="O251" s="198"/>
      <c r="P251" s="198"/>
      <c r="Q251" s="198"/>
      <c r="R251" s="119"/>
      <c r="S251" s="41"/>
      <c r="T251" s="122"/>
      <c r="U251" s="123" t="s">
        <v>36</v>
      </c>
      <c r="V251" s="22"/>
      <c r="W251" s="22"/>
      <c r="X251" s="124">
        <v>0</v>
      </c>
      <c r="Y251" s="124">
        <f>$X$251*$K$251</f>
        <v>0</v>
      </c>
      <c r="Z251" s="124">
        <v>0</v>
      </c>
      <c r="AA251" s="125">
        <f>$Z$251*$K$251</f>
        <v>0</v>
      </c>
      <c r="AR251" s="80" t="s">
        <v>174</v>
      </c>
      <c r="AT251" s="80" t="s">
        <v>210</v>
      </c>
      <c r="AU251" s="80" t="s">
        <v>74</v>
      </c>
      <c r="AY251" s="6" t="s">
        <v>129</v>
      </c>
      <c r="BE251" s="126">
        <f>IF($U$251="základní",$N$251,0)</f>
        <v>0</v>
      </c>
      <c r="BF251" s="126">
        <f>IF($U$251="snížená",$N$251,0)</f>
        <v>0</v>
      </c>
      <c r="BG251" s="126">
        <f>IF($U$251="zákl. přenesená",$N$251,0)</f>
        <v>0</v>
      </c>
      <c r="BH251" s="126">
        <f>IF($U$251="sníž. přenesená",$N$251,0)</f>
        <v>0</v>
      </c>
      <c r="BI251" s="126">
        <f>IF($U$251="nulová",$N$251,0)</f>
        <v>0</v>
      </c>
      <c r="BJ251" s="80" t="s">
        <v>17</v>
      </c>
      <c r="BK251" s="126">
        <f>ROUND($L$251*$K$251,2)</f>
        <v>0</v>
      </c>
      <c r="BL251" s="80" t="s">
        <v>135</v>
      </c>
      <c r="BM251" s="80" t="s">
        <v>387</v>
      </c>
    </row>
    <row r="252" spans="2:47" s="6" customFormat="1" ht="16.5" customHeight="1">
      <c r="B252" s="21"/>
      <c r="C252" s="22"/>
      <c r="D252" s="22"/>
      <c r="E252" s="22"/>
      <c r="F252" s="201" t="s">
        <v>388</v>
      </c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41"/>
      <c r="T252" s="50"/>
      <c r="U252" s="22"/>
      <c r="V252" s="22"/>
      <c r="W252" s="22"/>
      <c r="X252" s="22"/>
      <c r="Y252" s="22"/>
      <c r="Z252" s="22"/>
      <c r="AA252" s="51"/>
      <c r="AT252" s="6" t="s">
        <v>137</v>
      </c>
      <c r="AU252" s="6" t="s">
        <v>74</v>
      </c>
    </row>
    <row r="253" spans="2:51" s="6" customFormat="1" ht="15.75" customHeight="1">
      <c r="B253" s="127"/>
      <c r="C253" s="128"/>
      <c r="D253" s="128"/>
      <c r="E253" s="128"/>
      <c r="F253" s="202" t="s">
        <v>389</v>
      </c>
      <c r="G253" s="203"/>
      <c r="H253" s="203"/>
      <c r="I253" s="203"/>
      <c r="J253" s="128"/>
      <c r="K253" s="129">
        <v>1</v>
      </c>
      <c r="L253" s="128"/>
      <c r="M253" s="128"/>
      <c r="N253" s="128"/>
      <c r="O253" s="128"/>
      <c r="P253" s="128"/>
      <c r="Q253" s="128"/>
      <c r="R253" s="128"/>
      <c r="S253" s="130"/>
      <c r="T253" s="131"/>
      <c r="U253" s="128"/>
      <c r="V253" s="128"/>
      <c r="W253" s="128"/>
      <c r="X253" s="128"/>
      <c r="Y253" s="128"/>
      <c r="Z253" s="128"/>
      <c r="AA253" s="132"/>
      <c r="AT253" s="133" t="s">
        <v>140</v>
      </c>
      <c r="AU253" s="133" t="s">
        <v>74</v>
      </c>
      <c r="AV253" s="133" t="s">
        <v>74</v>
      </c>
      <c r="AW253" s="133" t="s">
        <v>90</v>
      </c>
      <c r="AX253" s="133" t="s">
        <v>17</v>
      </c>
      <c r="AY253" s="133" t="s">
        <v>129</v>
      </c>
    </row>
    <row r="254" spans="2:65" s="6" customFormat="1" ht="27" customHeight="1">
      <c r="B254" s="21"/>
      <c r="C254" s="117" t="s">
        <v>390</v>
      </c>
      <c r="D254" s="117" t="s">
        <v>130</v>
      </c>
      <c r="E254" s="118" t="s">
        <v>391</v>
      </c>
      <c r="F254" s="197" t="s">
        <v>392</v>
      </c>
      <c r="G254" s="198"/>
      <c r="H254" s="198"/>
      <c r="I254" s="198"/>
      <c r="J254" s="120" t="s">
        <v>259</v>
      </c>
      <c r="K254" s="121">
        <v>1</v>
      </c>
      <c r="L254" s="199"/>
      <c r="M254" s="198"/>
      <c r="N254" s="200">
        <f>ROUND($L$254*$K$254,2)</f>
        <v>0</v>
      </c>
      <c r="O254" s="198"/>
      <c r="P254" s="198"/>
      <c r="Q254" s="198"/>
      <c r="R254" s="119" t="s">
        <v>134</v>
      </c>
      <c r="S254" s="41"/>
      <c r="T254" s="122"/>
      <c r="U254" s="123" t="s">
        <v>36</v>
      </c>
      <c r="V254" s="22"/>
      <c r="W254" s="22"/>
      <c r="X254" s="124">
        <v>0.01147</v>
      </c>
      <c r="Y254" s="124">
        <f>$X$254*$K$254</f>
        <v>0.01147</v>
      </c>
      <c r="Z254" s="124">
        <v>0</v>
      </c>
      <c r="AA254" s="125">
        <f>$Z$254*$K$254</f>
        <v>0</v>
      </c>
      <c r="AR254" s="80" t="s">
        <v>135</v>
      </c>
      <c r="AT254" s="80" t="s">
        <v>130</v>
      </c>
      <c r="AU254" s="80" t="s">
        <v>74</v>
      </c>
      <c r="AY254" s="6" t="s">
        <v>129</v>
      </c>
      <c r="BE254" s="126">
        <f>IF($U$254="základní",$N$254,0)</f>
        <v>0</v>
      </c>
      <c r="BF254" s="126">
        <f>IF($U$254="snížená",$N$254,0)</f>
        <v>0</v>
      </c>
      <c r="BG254" s="126">
        <f>IF($U$254="zákl. přenesená",$N$254,0)</f>
        <v>0</v>
      </c>
      <c r="BH254" s="126">
        <f>IF($U$254="sníž. přenesená",$N$254,0)</f>
        <v>0</v>
      </c>
      <c r="BI254" s="126">
        <f>IF($U$254="nulová",$N$254,0)</f>
        <v>0</v>
      </c>
      <c r="BJ254" s="80" t="s">
        <v>17</v>
      </c>
      <c r="BK254" s="126">
        <f>ROUND($L$254*$K$254,2)</f>
        <v>0</v>
      </c>
      <c r="BL254" s="80" t="s">
        <v>135</v>
      </c>
      <c r="BM254" s="80" t="s">
        <v>393</v>
      </c>
    </row>
    <row r="255" spans="2:47" s="6" customFormat="1" ht="16.5" customHeight="1">
      <c r="B255" s="21"/>
      <c r="C255" s="22"/>
      <c r="D255" s="22"/>
      <c r="E255" s="22"/>
      <c r="F255" s="201" t="s">
        <v>392</v>
      </c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41"/>
      <c r="T255" s="50"/>
      <c r="U255" s="22"/>
      <c r="V255" s="22"/>
      <c r="W255" s="22"/>
      <c r="X255" s="22"/>
      <c r="Y255" s="22"/>
      <c r="Z255" s="22"/>
      <c r="AA255" s="51"/>
      <c r="AT255" s="6" t="s">
        <v>137</v>
      </c>
      <c r="AU255" s="6" t="s">
        <v>74</v>
      </c>
    </row>
    <row r="256" spans="2:65" s="6" customFormat="1" ht="27" customHeight="1">
      <c r="B256" s="21"/>
      <c r="C256" s="141" t="s">
        <v>394</v>
      </c>
      <c r="D256" s="141" t="s">
        <v>210</v>
      </c>
      <c r="E256" s="142" t="s">
        <v>395</v>
      </c>
      <c r="F256" s="206" t="s">
        <v>396</v>
      </c>
      <c r="G256" s="207"/>
      <c r="H256" s="207"/>
      <c r="I256" s="207"/>
      <c r="J256" s="143" t="s">
        <v>259</v>
      </c>
      <c r="K256" s="144">
        <v>1</v>
      </c>
      <c r="L256" s="208"/>
      <c r="M256" s="207"/>
      <c r="N256" s="209">
        <f>ROUND($L$256*$K$256,2)</f>
        <v>0</v>
      </c>
      <c r="O256" s="198"/>
      <c r="P256" s="198"/>
      <c r="Q256" s="198"/>
      <c r="R256" s="119" t="s">
        <v>134</v>
      </c>
      <c r="S256" s="41"/>
      <c r="T256" s="122"/>
      <c r="U256" s="123" t="s">
        <v>36</v>
      </c>
      <c r="V256" s="22"/>
      <c r="W256" s="22"/>
      <c r="X256" s="124">
        <v>0.35</v>
      </c>
      <c r="Y256" s="124">
        <f>$X$256*$K$256</f>
        <v>0.35</v>
      </c>
      <c r="Z256" s="124">
        <v>0</v>
      </c>
      <c r="AA256" s="125">
        <f>$Z$256*$K$256</f>
        <v>0</v>
      </c>
      <c r="AR256" s="80" t="s">
        <v>174</v>
      </c>
      <c r="AT256" s="80" t="s">
        <v>210</v>
      </c>
      <c r="AU256" s="80" t="s">
        <v>74</v>
      </c>
      <c r="AY256" s="6" t="s">
        <v>129</v>
      </c>
      <c r="BE256" s="126">
        <f>IF($U$256="základní",$N$256,0)</f>
        <v>0</v>
      </c>
      <c r="BF256" s="126">
        <f>IF($U$256="snížená",$N$256,0)</f>
        <v>0</v>
      </c>
      <c r="BG256" s="126">
        <f>IF($U$256="zákl. přenesená",$N$256,0)</f>
        <v>0</v>
      </c>
      <c r="BH256" s="126">
        <f>IF($U$256="sníž. přenesená",$N$256,0)</f>
        <v>0</v>
      </c>
      <c r="BI256" s="126">
        <f>IF($U$256="nulová",$N$256,0)</f>
        <v>0</v>
      </c>
      <c r="BJ256" s="80" t="s">
        <v>17</v>
      </c>
      <c r="BK256" s="126">
        <f>ROUND($L$256*$K$256,2)</f>
        <v>0</v>
      </c>
      <c r="BL256" s="80" t="s">
        <v>135</v>
      </c>
      <c r="BM256" s="80" t="s">
        <v>397</v>
      </c>
    </row>
    <row r="257" spans="2:47" s="6" customFormat="1" ht="16.5" customHeight="1">
      <c r="B257" s="21"/>
      <c r="C257" s="22"/>
      <c r="D257" s="22"/>
      <c r="E257" s="22"/>
      <c r="F257" s="201" t="s">
        <v>396</v>
      </c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41"/>
      <c r="T257" s="50"/>
      <c r="U257" s="22"/>
      <c r="V257" s="22"/>
      <c r="W257" s="22"/>
      <c r="X257" s="22"/>
      <c r="Y257" s="22"/>
      <c r="Z257" s="22"/>
      <c r="AA257" s="51"/>
      <c r="AT257" s="6" t="s">
        <v>137</v>
      </c>
      <c r="AU257" s="6" t="s">
        <v>74</v>
      </c>
    </row>
    <row r="258" spans="2:65" s="6" customFormat="1" ht="27" customHeight="1">
      <c r="B258" s="21"/>
      <c r="C258" s="117" t="s">
        <v>398</v>
      </c>
      <c r="D258" s="117" t="s">
        <v>130</v>
      </c>
      <c r="E258" s="118" t="s">
        <v>391</v>
      </c>
      <c r="F258" s="197" t="s">
        <v>392</v>
      </c>
      <c r="G258" s="198"/>
      <c r="H258" s="198"/>
      <c r="I258" s="198"/>
      <c r="J258" s="120" t="s">
        <v>259</v>
      </c>
      <c r="K258" s="121">
        <v>1</v>
      </c>
      <c r="L258" s="199"/>
      <c r="M258" s="198"/>
      <c r="N258" s="200">
        <f>ROUND($L$258*$K$258,2)</f>
        <v>0</v>
      </c>
      <c r="O258" s="198"/>
      <c r="P258" s="198"/>
      <c r="Q258" s="198"/>
      <c r="R258" s="119" t="s">
        <v>134</v>
      </c>
      <c r="S258" s="41"/>
      <c r="T258" s="122"/>
      <c r="U258" s="123" t="s">
        <v>36</v>
      </c>
      <c r="V258" s="22"/>
      <c r="W258" s="22"/>
      <c r="X258" s="124">
        <v>0.01147</v>
      </c>
      <c r="Y258" s="124">
        <f>$X$258*$K$258</f>
        <v>0.01147</v>
      </c>
      <c r="Z258" s="124">
        <v>0</v>
      </c>
      <c r="AA258" s="125">
        <f>$Z$258*$K$258</f>
        <v>0</v>
      </c>
      <c r="AR258" s="80" t="s">
        <v>135</v>
      </c>
      <c r="AT258" s="80" t="s">
        <v>130</v>
      </c>
      <c r="AU258" s="80" t="s">
        <v>74</v>
      </c>
      <c r="AY258" s="6" t="s">
        <v>129</v>
      </c>
      <c r="BE258" s="126">
        <f>IF($U$258="základní",$N$258,0)</f>
        <v>0</v>
      </c>
      <c r="BF258" s="126">
        <f>IF($U$258="snížená",$N$258,0)</f>
        <v>0</v>
      </c>
      <c r="BG258" s="126">
        <f>IF($U$258="zákl. přenesená",$N$258,0)</f>
        <v>0</v>
      </c>
      <c r="BH258" s="126">
        <f>IF($U$258="sníž. přenesená",$N$258,0)</f>
        <v>0</v>
      </c>
      <c r="BI258" s="126">
        <f>IF($U$258="nulová",$N$258,0)</f>
        <v>0</v>
      </c>
      <c r="BJ258" s="80" t="s">
        <v>17</v>
      </c>
      <c r="BK258" s="126">
        <f>ROUND($L$258*$K$258,2)</f>
        <v>0</v>
      </c>
      <c r="BL258" s="80" t="s">
        <v>135</v>
      </c>
      <c r="BM258" s="80" t="s">
        <v>399</v>
      </c>
    </row>
    <row r="259" spans="2:47" s="6" customFormat="1" ht="16.5" customHeight="1">
      <c r="B259" s="21"/>
      <c r="C259" s="22"/>
      <c r="D259" s="22"/>
      <c r="E259" s="22"/>
      <c r="F259" s="201" t="s">
        <v>392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41"/>
      <c r="T259" s="50"/>
      <c r="U259" s="22"/>
      <c r="V259" s="22"/>
      <c r="W259" s="22"/>
      <c r="X259" s="22"/>
      <c r="Y259" s="22"/>
      <c r="Z259" s="22"/>
      <c r="AA259" s="51"/>
      <c r="AT259" s="6" t="s">
        <v>137</v>
      </c>
      <c r="AU259" s="6" t="s">
        <v>74</v>
      </c>
    </row>
    <row r="260" spans="2:65" s="6" customFormat="1" ht="27" customHeight="1">
      <c r="B260" s="21"/>
      <c r="C260" s="141" t="s">
        <v>400</v>
      </c>
      <c r="D260" s="141" t="s">
        <v>210</v>
      </c>
      <c r="E260" s="142" t="s">
        <v>401</v>
      </c>
      <c r="F260" s="206" t="s">
        <v>402</v>
      </c>
      <c r="G260" s="207"/>
      <c r="H260" s="207"/>
      <c r="I260" s="207"/>
      <c r="J260" s="143" t="s">
        <v>259</v>
      </c>
      <c r="K260" s="144">
        <v>1</v>
      </c>
      <c r="L260" s="208"/>
      <c r="M260" s="207"/>
      <c r="N260" s="209">
        <f>ROUND($L$260*$K$260,2)</f>
        <v>0</v>
      </c>
      <c r="O260" s="198"/>
      <c r="P260" s="198"/>
      <c r="Q260" s="198"/>
      <c r="R260" s="119" t="s">
        <v>134</v>
      </c>
      <c r="S260" s="41"/>
      <c r="T260" s="122"/>
      <c r="U260" s="123" t="s">
        <v>36</v>
      </c>
      <c r="V260" s="22"/>
      <c r="W260" s="22"/>
      <c r="X260" s="124">
        <v>0.032</v>
      </c>
      <c r="Y260" s="124">
        <f>$X$260*$K$260</f>
        <v>0.032</v>
      </c>
      <c r="Z260" s="124">
        <v>0</v>
      </c>
      <c r="AA260" s="125">
        <f>$Z$260*$K$260</f>
        <v>0</v>
      </c>
      <c r="AR260" s="80" t="s">
        <v>174</v>
      </c>
      <c r="AT260" s="80" t="s">
        <v>210</v>
      </c>
      <c r="AU260" s="80" t="s">
        <v>74</v>
      </c>
      <c r="AY260" s="6" t="s">
        <v>129</v>
      </c>
      <c r="BE260" s="126">
        <f>IF($U$260="základní",$N$260,0)</f>
        <v>0</v>
      </c>
      <c r="BF260" s="126">
        <f>IF($U$260="snížená",$N$260,0)</f>
        <v>0</v>
      </c>
      <c r="BG260" s="126">
        <f>IF($U$260="zákl. přenesená",$N$260,0)</f>
        <v>0</v>
      </c>
      <c r="BH260" s="126">
        <f>IF($U$260="sníž. přenesená",$N$260,0)</f>
        <v>0</v>
      </c>
      <c r="BI260" s="126">
        <f>IF($U$260="nulová",$N$260,0)</f>
        <v>0</v>
      </c>
      <c r="BJ260" s="80" t="s">
        <v>17</v>
      </c>
      <c r="BK260" s="126">
        <f>ROUND($L$260*$K$260,2)</f>
        <v>0</v>
      </c>
      <c r="BL260" s="80" t="s">
        <v>135</v>
      </c>
      <c r="BM260" s="80" t="s">
        <v>403</v>
      </c>
    </row>
    <row r="261" spans="2:47" s="6" customFormat="1" ht="16.5" customHeight="1">
      <c r="B261" s="21"/>
      <c r="C261" s="22"/>
      <c r="D261" s="22"/>
      <c r="E261" s="22"/>
      <c r="F261" s="201" t="s">
        <v>402</v>
      </c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41"/>
      <c r="T261" s="50"/>
      <c r="U261" s="22"/>
      <c r="V261" s="22"/>
      <c r="W261" s="22"/>
      <c r="X261" s="22"/>
      <c r="Y261" s="22"/>
      <c r="Z261" s="22"/>
      <c r="AA261" s="51"/>
      <c r="AT261" s="6" t="s">
        <v>137</v>
      </c>
      <c r="AU261" s="6" t="s">
        <v>74</v>
      </c>
    </row>
    <row r="262" spans="2:65" s="6" customFormat="1" ht="27" customHeight="1">
      <c r="B262" s="21"/>
      <c r="C262" s="117" t="s">
        <v>404</v>
      </c>
      <c r="D262" s="117" t="s">
        <v>130</v>
      </c>
      <c r="E262" s="118" t="s">
        <v>405</v>
      </c>
      <c r="F262" s="197" t="s">
        <v>406</v>
      </c>
      <c r="G262" s="198"/>
      <c r="H262" s="198"/>
      <c r="I262" s="198"/>
      <c r="J262" s="120" t="s">
        <v>259</v>
      </c>
      <c r="K262" s="121">
        <v>1</v>
      </c>
      <c r="L262" s="199"/>
      <c r="M262" s="198"/>
      <c r="N262" s="200">
        <f>ROUND($L$262*$K$262,2)</f>
        <v>0</v>
      </c>
      <c r="O262" s="198"/>
      <c r="P262" s="198"/>
      <c r="Q262" s="198"/>
      <c r="R262" s="119" t="s">
        <v>134</v>
      </c>
      <c r="S262" s="41"/>
      <c r="T262" s="122"/>
      <c r="U262" s="123" t="s">
        <v>36</v>
      </c>
      <c r="V262" s="22"/>
      <c r="W262" s="22"/>
      <c r="X262" s="124">
        <v>0.00702</v>
      </c>
      <c r="Y262" s="124">
        <f>$X$262*$K$262</f>
        <v>0.00702</v>
      </c>
      <c r="Z262" s="124">
        <v>0</v>
      </c>
      <c r="AA262" s="125">
        <f>$Z$262*$K$262</f>
        <v>0</v>
      </c>
      <c r="AR262" s="80" t="s">
        <v>135</v>
      </c>
      <c r="AT262" s="80" t="s">
        <v>130</v>
      </c>
      <c r="AU262" s="80" t="s">
        <v>74</v>
      </c>
      <c r="AY262" s="6" t="s">
        <v>129</v>
      </c>
      <c r="BE262" s="126">
        <f>IF($U$262="základní",$N$262,0)</f>
        <v>0</v>
      </c>
      <c r="BF262" s="126">
        <f>IF($U$262="snížená",$N$262,0)</f>
        <v>0</v>
      </c>
      <c r="BG262" s="126">
        <f>IF($U$262="zákl. přenesená",$N$262,0)</f>
        <v>0</v>
      </c>
      <c r="BH262" s="126">
        <f>IF($U$262="sníž. přenesená",$N$262,0)</f>
        <v>0</v>
      </c>
      <c r="BI262" s="126">
        <f>IF($U$262="nulová",$N$262,0)</f>
        <v>0</v>
      </c>
      <c r="BJ262" s="80" t="s">
        <v>17</v>
      </c>
      <c r="BK262" s="126">
        <f>ROUND($L$262*$K$262,2)</f>
        <v>0</v>
      </c>
      <c r="BL262" s="80" t="s">
        <v>135</v>
      </c>
      <c r="BM262" s="80" t="s">
        <v>407</v>
      </c>
    </row>
    <row r="263" spans="2:47" s="6" customFormat="1" ht="16.5" customHeight="1">
      <c r="B263" s="21"/>
      <c r="C263" s="22"/>
      <c r="D263" s="22"/>
      <c r="E263" s="22"/>
      <c r="F263" s="201" t="s">
        <v>406</v>
      </c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41"/>
      <c r="T263" s="50"/>
      <c r="U263" s="22"/>
      <c r="V263" s="22"/>
      <c r="W263" s="22"/>
      <c r="X263" s="22"/>
      <c r="Y263" s="22"/>
      <c r="Z263" s="22"/>
      <c r="AA263" s="51"/>
      <c r="AT263" s="6" t="s">
        <v>137</v>
      </c>
      <c r="AU263" s="6" t="s">
        <v>74</v>
      </c>
    </row>
    <row r="264" spans="2:65" s="6" customFormat="1" ht="27" customHeight="1">
      <c r="B264" s="21"/>
      <c r="C264" s="141" t="s">
        <v>408</v>
      </c>
      <c r="D264" s="141" t="s">
        <v>210</v>
      </c>
      <c r="E264" s="142" t="s">
        <v>409</v>
      </c>
      <c r="F264" s="206" t="s">
        <v>410</v>
      </c>
      <c r="G264" s="207"/>
      <c r="H264" s="207"/>
      <c r="I264" s="207"/>
      <c r="J264" s="143" t="s">
        <v>259</v>
      </c>
      <c r="K264" s="144">
        <v>1</v>
      </c>
      <c r="L264" s="208"/>
      <c r="M264" s="207"/>
      <c r="N264" s="209">
        <f>ROUND($L$264*$K$264,2)</f>
        <v>0</v>
      </c>
      <c r="O264" s="198"/>
      <c r="P264" s="198"/>
      <c r="Q264" s="198"/>
      <c r="R264" s="119" t="s">
        <v>134</v>
      </c>
      <c r="S264" s="41"/>
      <c r="T264" s="122"/>
      <c r="U264" s="123" t="s">
        <v>36</v>
      </c>
      <c r="V264" s="22"/>
      <c r="W264" s="22"/>
      <c r="X264" s="124">
        <v>0.106</v>
      </c>
      <c r="Y264" s="124">
        <f>$X$264*$K$264</f>
        <v>0.106</v>
      </c>
      <c r="Z264" s="124">
        <v>0</v>
      </c>
      <c r="AA264" s="125">
        <f>$Z$264*$K$264</f>
        <v>0</v>
      </c>
      <c r="AR264" s="80" t="s">
        <v>174</v>
      </c>
      <c r="AT264" s="80" t="s">
        <v>210</v>
      </c>
      <c r="AU264" s="80" t="s">
        <v>74</v>
      </c>
      <c r="AY264" s="6" t="s">
        <v>129</v>
      </c>
      <c r="BE264" s="126">
        <f>IF($U$264="základní",$N$264,0)</f>
        <v>0</v>
      </c>
      <c r="BF264" s="126">
        <f>IF($U$264="snížená",$N$264,0)</f>
        <v>0</v>
      </c>
      <c r="BG264" s="126">
        <f>IF($U$264="zákl. přenesená",$N$264,0)</f>
        <v>0</v>
      </c>
      <c r="BH264" s="126">
        <f>IF($U$264="sníž. přenesená",$N$264,0)</f>
        <v>0</v>
      </c>
      <c r="BI264" s="126">
        <f>IF($U$264="nulová",$N$264,0)</f>
        <v>0</v>
      </c>
      <c r="BJ264" s="80" t="s">
        <v>17</v>
      </c>
      <c r="BK264" s="126">
        <f>ROUND($L$264*$K$264,2)</f>
        <v>0</v>
      </c>
      <c r="BL264" s="80" t="s">
        <v>135</v>
      </c>
      <c r="BM264" s="80" t="s">
        <v>411</v>
      </c>
    </row>
    <row r="265" spans="2:47" s="6" customFormat="1" ht="16.5" customHeight="1">
      <c r="B265" s="21"/>
      <c r="C265" s="22"/>
      <c r="D265" s="22"/>
      <c r="E265" s="22"/>
      <c r="F265" s="201" t="s">
        <v>410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41"/>
      <c r="T265" s="50"/>
      <c r="U265" s="22"/>
      <c r="V265" s="22"/>
      <c r="W265" s="22"/>
      <c r="X265" s="22"/>
      <c r="Y265" s="22"/>
      <c r="Z265" s="22"/>
      <c r="AA265" s="51"/>
      <c r="AT265" s="6" t="s">
        <v>137</v>
      </c>
      <c r="AU265" s="6" t="s">
        <v>74</v>
      </c>
    </row>
    <row r="266" spans="2:47" s="6" customFormat="1" ht="27" customHeight="1">
      <c r="B266" s="21"/>
      <c r="C266" s="22"/>
      <c r="D266" s="22"/>
      <c r="E266" s="22"/>
      <c r="F266" s="210" t="s">
        <v>412</v>
      </c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41"/>
      <c r="T266" s="50"/>
      <c r="U266" s="22"/>
      <c r="V266" s="22"/>
      <c r="W266" s="22"/>
      <c r="X266" s="22"/>
      <c r="Y266" s="22"/>
      <c r="Z266" s="22"/>
      <c r="AA266" s="51"/>
      <c r="AT266" s="6" t="s">
        <v>301</v>
      </c>
      <c r="AU266" s="6" t="s">
        <v>74</v>
      </c>
    </row>
    <row r="267" spans="2:63" s="106" customFormat="1" ht="30.75" customHeight="1">
      <c r="B267" s="107"/>
      <c r="C267" s="108"/>
      <c r="D267" s="116" t="s">
        <v>99</v>
      </c>
      <c r="E267" s="108"/>
      <c r="F267" s="108"/>
      <c r="G267" s="108"/>
      <c r="H267" s="108"/>
      <c r="I267" s="108"/>
      <c r="J267" s="108"/>
      <c r="K267" s="108"/>
      <c r="L267" s="108"/>
      <c r="M267" s="108"/>
      <c r="N267" s="214">
        <f>$BK$267</f>
        <v>0</v>
      </c>
      <c r="O267" s="213"/>
      <c r="P267" s="213"/>
      <c r="Q267" s="213"/>
      <c r="R267" s="108"/>
      <c r="S267" s="110"/>
      <c r="T267" s="111"/>
      <c r="U267" s="108"/>
      <c r="V267" s="108"/>
      <c r="W267" s="112">
        <f>$W$268+SUM($W$269:$W$280)</f>
        <v>0</v>
      </c>
      <c r="X267" s="108"/>
      <c r="Y267" s="112">
        <f>$Y$268+SUM($Y$269:$Y$280)</f>
        <v>0.3733728</v>
      </c>
      <c r="Z267" s="108"/>
      <c r="AA267" s="113">
        <f>$AA$268+SUM($AA$269:$AA$280)</f>
        <v>14.6118</v>
      </c>
      <c r="AR267" s="114" t="s">
        <v>17</v>
      </c>
      <c r="AT267" s="114" t="s">
        <v>65</v>
      </c>
      <c r="AU267" s="114" t="s">
        <v>17</v>
      </c>
      <c r="AY267" s="114" t="s">
        <v>129</v>
      </c>
      <c r="BK267" s="115">
        <f>$BK$268+SUM($BK$269:$BK$280)</f>
        <v>0</v>
      </c>
    </row>
    <row r="268" spans="2:65" s="6" customFormat="1" ht="27" customHeight="1">
      <c r="B268" s="21"/>
      <c r="C268" s="117" t="s">
        <v>413</v>
      </c>
      <c r="D268" s="117" t="s">
        <v>130</v>
      </c>
      <c r="E268" s="118" t="s">
        <v>414</v>
      </c>
      <c r="F268" s="197" t="s">
        <v>415</v>
      </c>
      <c r="G268" s="198"/>
      <c r="H268" s="198"/>
      <c r="I268" s="198"/>
      <c r="J268" s="120" t="s">
        <v>143</v>
      </c>
      <c r="K268" s="121">
        <v>8.478</v>
      </c>
      <c r="L268" s="199"/>
      <c r="M268" s="198"/>
      <c r="N268" s="200">
        <f>ROUND($L$268*$K$268,2)</f>
        <v>0</v>
      </c>
      <c r="O268" s="198"/>
      <c r="P268" s="198"/>
      <c r="Q268" s="198"/>
      <c r="R268" s="119" t="s">
        <v>134</v>
      </c>
      <c r="S268" s="41"/>
      <c r="T268" s="122"/>
      <c r="U268" s="123" t="s">
        <v>36</v>
      </c>
      <c r="V268" s="22"/>
      <c r="W268" s="22"/>
      <c r="X268" s="124">
        <v>0</v>
      </c>
      <c r="Y268" s="124">
        <f>$X$268*$K$268</f>
        <v>0</v>
      </c>
      <c r="Z268" s="124">
        <v>1.6</v>
      </c>
      <c r="AA268" s="125">
        <f>$Z$268*$K$268</f>
        <v>13.5648</v>
      </c>
      <c r="AR268" s="80" t="s">
        <v>135</v>
      </c>
      <c r="AT268" s="80" t="s">
        <v>130</v>
      </c>
      <c r="AU268" s="80" t="s">
        <v>74</v>
      </c>
      <c r="AY268" s="6" t="s">
        <v>129</v>
      </c>
      <c r="BE268" s="126">
        <f>IF($U$268="základní",$N$268,0)</f>
        <v>0</v>
      </c>
      <c r="BF268" s="126">
        <f>IF($U$268="snížená",$N$268,0)</f>
        <v>0</v>
      </c>
      <c r="BG268" s="126">
        <f>IF($U$268="zákl. přenesená",$N$268,0)</f>
        <v>0</v>
      </c>
      <c r="BH268" s="126">
        <f>IF($U$268="sníž. přenesená",$N$268,0)</f>
        <v>0</v>
      </c>
      <c r="BI268" s="126">
        <f>IF($U$268="nulová",$N$268,0)</f>
        <v>0</v>
      </c>
      <c r="BJ268" s="80" t="s">
        <v>17</v>
      </c>
      <c r="BK268" s="126">
        <f>ROUND($L$268*$K$268,2)</f>
        <v>0</v>
      </c>
      <c r="BL268" s="80" t="s">
        <v>135</v>
      </c>
      <c r="BM268" s="80" t="s">
        <v>416</v>
      </c>
    </row>
    <row r="269" spans="2:47" s="6" customFormat="1" ht="16.5" customHeight="1">
      <c r="B269" s="21"/>
      <c r="C269" s="22"/>
      <c r="D269" s="22"/>
      <c r="E269" s="22"/>
      <c r="F269" s="201" t="s">
        <v>417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41"/>
      <c r="T269" s="50"/>
      <c r="U269" s="22"/>
      <c r="V269" s="22"/>
      <c r="W269" s="22"/>
      <c r="X269" s="22"/>
      <c r="Y269" s="22"/>
      <c r="Z269" s="22"/>
      <c r="AA269" s="51"/>
      <c r="AT269" s="6" t="s">
        <v>137</v>
      </c>
      <c r="AU269" s="6" t="s">
        <v>74</v>
      </c>
    </row>
    <row r="270" spans="2:51" s="6" customFormat="1" ht="15.75" customHeight="1">
      <c r="B270" s="127"/>
      <c r="C270" s="128"/>
      <c r="D270" s="128"/>
      <c r="E270" s="128"/>
      <c r="F270" s="202" t="s">
        <v>232</v>
      </c>
      <c r="G270" s="203"/>
      <c r="H270" s="203"/>
      <c r="I270" s="203"/>
      <c r="J270" s="128"/>
      <c r="K270" s="129">
        <v>8.478</v>
      </c>
      <c r="L270" s="128"/>
      <c r="M270" s="128"/>
      <c r="N270" s="128"/>
      <c r="O270" s="128"/>
      <c r="P270" s="128"/>
      <c r="Q270" s="128"/>
      <c r="R270" s="128"/>
      <c r="S270" s="130"/>
      <c r="T270" s="131"/>
      <c r="U270" s="128"/>
      <c r="V270" s="128"/>
      <c r="W270" s="128"/>
      <c r="X270" s="128"/>
      <c r="Y270" s="128"/>
      <c r="Z270" s="128"/>
      <c r="AA270" s="132"/>
      <c r="AT270" s="133" t="s">
        <v>140</v>
      </c>
      <c r="AU270" s="133" t="s">
        <v>74</v>
      </c>
      <c r="AV270" s="133" t="s">
        <v>74</v>
      </c>
      <c r="AW270" s="133" t="s">
        <v>90</v>
      </c>
      <c r="AX270" s="133" t="s">
        <v>17</v>
      </c>
      <c r="AY270" s="133" t="s">
        <v>129</v>
      </c>
    </row>
    <row r="271" spans="2:65" s="6" customFormat="1" ht="27" customHeight="1">
      <c r="B271" s="21"/>
      <c r="C271" s="117" t="s">
        <v>418</v>
      </c>
      <c r="D271" s="117" t="s">
        <v>130</v>
      </c>
      <c r="E271" s="118" t="s">
        <v>419</v>
      </c>
      <c r="F271" s="197" t="s">
        <v>420</v>
      </c>
      <c r="G271" s="198"/>
      <c r="H271" s="198"/>
      <c r="I271" s="198"/>
      <c r="J271" s="120" t="s">
        <v>259</v>
      </c>
      <c r="K271" s="121">
        <v>3</v>
      </c>
      <c r="L271" s="199"/>
      <c r="M271" s="198"/>
      <c r="N271" s="200">
        <f>ROUND($L$271*$K$271,2)</f>
        <v>0</v>
      </c>
      <c r="O271" s="198"/>
      <c r="P271" s="198"/>
      <c r="Q271" s="198"/>
      <c r="R271" s="119" t="s">
        <v>134</v>
      </c>
      <c r="S271" s="41"/>
      <c r="T271" s="122"/>
      <c r="U271" s="123" t="s">
        <v>36</v>
      </c>
      <c r="V271" s="22"/>
      <c r="W271" s="22"/>
      <c r="X271" s="124">
        <v>0</v>
      </c>
      <c r="Y271" s="124">
        <f>$X$271*$K$271</f>
        <v>0</v>
      </c>
      <c r="Z271" s="124">
        <v>0.349</v>
      </c>
      <c r="AA271" s="125">
        <f>$Z$271*$K$271</f>
        <v>1.047</v>
      </c>
      <c r="AR271" s="80" t="s">
        <v>135</v>
      </c>
      <c r="AT271" s="80" t="s">
        <v>130</v>
      </c>
      <c r="AU271" s="80" t="s">
        <v>74</v>
      </c>
      <c r="AY271" s="6" t="s">
        <v>129</v>
      </c>
      <c r="BE271" s="126">
        <f>IF($U$271="základní",$N$271,0)</f>
        <v>0</v>
      </c>
      <c r="BF271" s="126">
        <f>IF($U$271="snížená",$N$271,0)</f>
        <v>0</v>
      </c>
      <c r="BG271" s="126">
        <f>IF($U$271="zákl. přenesená",$N$271,0)</f>
        <v>0</v>
      </c>
      <c r="BH271" s="126">
        <f>IF($U$271="sníž. přenesená",$N$271,0)</f>
        <v>0</v>
      </c>
      <c r="BI271" s="126">
        <f>IF($U$271="nulová",$N$271,0)</f>
        <v>0</v>
      </c>
      <c r="BJ271" s="80" t="s">
        <v>17</v>
      </c>
      <c r="BK271" s="126">
        <f>ROUND($L$271*$K$271,2)</f>
        <v>0</v>
      </c>
      <c r="BL271" s="80" t="s">
        <v>135</v>
      </c>
      <c r="BM271" s="80" t="s">
        <v>421</v>
      </c>
    </row>
    <row r="272" spans="2:47" s="6" customFormat="1" ht="27" customHeight="1">
      <c r="B272" s="21"/>
      <c r="C272" s="22"/>
      <c r="D272" s="22"/>
      <c r="E272" s="22"/>
      <c r="F272" s="201" t="s">
        <v>422</v>
      </c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41"/>
      <c r="T272" s="50"/>
      <c r="U272" s="22"/>
      <c r="V272" s="22"/>
      <c r="W272" s="22"/>
      <c r="X272" s="22"/>
      <c r="Y272" s="22"/>
      <c r="Z272" s="22"/>
      <c r="AA272" s="51"/>
      <c r="AT272" s="6" t="s">
        <v>137</v>
      </c>
      <c r="AU272" s="6" t="s">
        <v>74</v>
      </c>
    </row>
    <row r="273" spans="2:65" s="6" customFormat="1" ht="27" customHeight="1">
      <c r="B273" s="21"/>
      <c r="C273" s="117" t="s">
        <v>423</v>
      </c>
      <c r="D273" s="117" t="s">
        <v>130</v>
      </c>
      <c r="E273" s="118" t="s">
        <v>424</v>
      </c>
      <c r="F273" s="197" t="s">
        <v>425</v>
      </c>
      <c r="G273" s="198"/>
      <c r="H273" s="198"/>
      <c r="I273" s="198"/>
      <c r="J273" s="120" t="s">
        <v>133</v>
      </c>
      <c r="K273" s="121">
        <v>14.8</v>
      </c>
      <c r="L273" s="199"/>
      <c r="M273" s="198"/>
      <c r="N273" s="200">
        <f>ROUND($L$273*$K$273,2)</f>
        <v>0</v>
      </c>
      <c r="O273" s="198"/>
      <c r="P273" s="198"/>
      <c r="Q273" s="198"/>
      <c r="R273" s="119" t="s">
        <v>134</v>
      </c>
      <c r="S273" s="41"/>
      <c r="T273" s="122"/>
      <c r="U273" s="123" t="s">
        <v>36</v>
      </c>
      <c r="V273" s="22"/>
      <c r="W273" s="22"/>
      <c r="X273" s="124">
        <v>0</v>
      </c>
      <c r="Y273" s="124">
        <f>$X$273*$K$273</f>
        <v>0</v>
      </c>
      <c r="Z273" s="124">
        <v>0</v>
      </c>
      <c r="AA273" s="125">
        <f>$Z$273*$K$273</f>
        <v>0</v>
      </c>
      <c r="AR273" s="80" t="s">
        <v>135</v>
      </c>
      <c r="AT273" s="80" t="s">
        <v>130</v>
      </c>
      <c r="AU273" s="80" t="s">
        <v>74</v>
      </c>
      <c r="AY273" s="6" t="s">
        <v>129</v>
      </c>
      <c r="BE273" s="126">
        <f>IF($U$273="základní",$N$273,0)</f>
        <v>0</v>
      </c>
      <c r="BF273" s="126">
        <f>IF($U$273="snížená",$N$273,0)</f>
        <v>0</v>
      </c>
      <c r="BG273" s="126">
        <f>IF($U$273="zákl. přenesená",$N$273,0)</f>
        <v>0</v>
      </c>
      <c r="BH273" s="126">
        <f>IF($U$273="sníž. přenesená",$N$273,0)</f>
        <v>0</v>
      </c>
      <c r="BI273" s="126">
        <f>IF($U$273="nulová",$N$273,0)</f>
        <v>0</v>
      </c>
      <c r="BJ273" s="80" t="s">
        <v>17</v>
      </c>
      <c r="BK273" s="126">
        <f>ROUND($L$273*$K$273,2)</f>
        <v>0</v>
      </c>
      <c r="BL273" s="80" t="s">
        <v>135</v>
      </c>
      <c r="BM273" s="80" t="s">
        <v>426</v>
      </c>
    </row>
    <row r="274" spans="2:47" s="6" customFormat="1" ht="16.5" customHeight="1">
      <c r="B274" s="21"/>
      <c r="C274" s="22"/>
      <c r="D274" s="22"/>
      <c r="E274" s="22"/>
      <c r="F274" s="201" t="s">
        <v>425</v>
      </c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41"/>
      <c r="T274" s="50"/>
      <c r="U274" s="22"/>
      <c r="V274" s="22"/>
      <c r="W274" s="22"/>
      <c r="X274" s="22"/>
      <c r="Y274" s="22"/>
      <c r="Z274" s="22"/>
      <c r="AA274" s="51"/>
      <c r="AT274" s="6" t="s">
        <v>137</v>
      </c>
      <c r="AU274" s="6" t="s">
        <v>74</v>
      </c>
    </row>
    <row r="275" spans="2:65" s="6" customFormat="1" ht="27" customHeight="1">
      <c r="B275" s="21"/>
      <c r="C275" s="117" t="s">
        <v>427</v>
      </c>
      <c r="D275" s="117" t="s">
        <v>130</v>
      </c>
      <c r="E275" s="118" t="s">
        <v>428</v>
      </c>
      <c r="F275" s="197" t="s">
        <v>429</v>
      </c>
      <c r="G275" s="198"/>
      <c r="H275" s="198"/>
      <c r="I275" s="198"/>
      <c r="J275" s="120" t="s">
        <v>133</v>
      </c>
      <c r="K275" s="121">
        <v>41.952</v>
      </c>
      <c r="L275" s="199"/>
      <c r="M275" s="198"/>
      <c r="N275" s="200">
        <f>ROUND($L$275*$K$275,2)</f>
        <v>0</v>
      </c>
      <c r="O275" s="198"/>
      <c r="P275" s="198"/>
      <c r="Q275" s="198"/>
      <c r="R275" s="119" t="s">
        <v>134</v>
      </c>
      <c r="S275" s="41"/>
      <c r="T275" s="122"/>
      <c r="U275" s="123" t="s">
        <v>36</v>
      </c>
      <c r="V275" s="22"/>
      <c r="W275" s="22"/>
      <c r="X275" s="124">
        <v>0.0089</v>
      </c>
      <c r="Y275" s="124">
        <f>$X$275*$K$275</f>
        <v>0.3733728</v>
      </c>
      <c r="Z275" s="124">
        <v>0</v>
      </c>
      <c r="AA275" s="125">
        <f>$Z$275*$K$275</f>
        <v>0</v>
      </c>
      <c r="AR275" s="80" t="s">
        <v>135</v>
      </c>
      <c r="AT275" s="80" t="s">
        <v>130</v>
      </c>
      <c r="AU275" s="80" t="s">
        <v>74</v>
      </c>
      <c r="AY275" s="6" t="s">
        <v>129</v>
      </c>
      <c r="BE275" s="126">
        <f>IF($U$275="základní",$N$275,0)</f>
        <v>0</v>
      </c>
      <c r="BF275" s="126">
        <f>IF($U$275="snížená",$N$275,0)</f>
        <v>0</v>
      </c>
      <c r="BG275" s="126">
        <f>IF($U$275="zákl. přenesená",$N$275,0)</f>
        <v>0</v>
      </c>
      <c r="BH275" s="126">
        <f>IF($U$275="sníž. přenesená",$N$275,0)</f>
        <v>0</v>
      </c>
      <c r="BI275" s="126">
        <f>IF($U$275="nulová",$N$275,0)</f>
        <v>0</v>
      </c>
      <c r="BJ275" s="80" t="s">
        <v>17</v>
      </c>
      <c r="BK275" s="126">
        <f>ROUND($L$275*$K$275,2)</f>
        <v>0</v>
      </c>
      <c r="BL275" s="80" t="s">
        <v>135</v>
      </c>
      <c r="BM275" s="80" t="s">
        <v>430</v>
      </c>
    </row>
    <row r="276" spans="2:47" s="6" customFormat="1" ht="16.5" customHeight="1">
      <c r="B276" s="21"/>
      <c r="C276" s="22"/>
      <c r="D276" s="22"/>
      <c r="E276" s="22"/>
      <c r="F276" s="201" t="s">
        <v>431</v>
      </c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41"/>
      <c r="T276" s="50"/>
      <c r="U276" s="22"/>
      <c r="V276" s="22"/>
      <c r="W276" s="22"/>
      <c r="X276" s="22"/>
      <c r="Y276" s="22"/>
      <c r="Z276" s="22"/>
      <c r="AA276" s="51"/>
      <c r="AT276" s="6" t="s">
        <v>137</v>
      </c>
      <c r="AU276" s="6" t="s">
        <v>74</v>
      </c>
    </row>
    <row r="277" spans="2:51" s="6" customFormat="1" ht="15.75" customHeight="1">
      <c r="B277" s="127"/>
      <c r="C277" s="128"/>
      <c r="D277" s="128"/>
      <c r="E277" s="128"/>
      <c r="F277" s="202" t="s">
        <v>432</v>
      </c>
      <c r="G277" s="203"/>
      <c r="H277" s="203"/>
      <c r="I277" s="203"/>
      <c r="J277" s="128"/>
      <c r="K277" s="129">
        <v>41.952</v>
      </c>
      <c r="L277" s="128"/>
      <c r="M277" s="128"/>
      <c r="N277" s="128"/>
      <c r="O277" s="128"/>
      <c r="P277" s="128"/>
      <c r="Q277" s="128"/>
      <c r="R277" s="128"/>
      <c r="S277" s="130"/>
      <c r="T277" s="131"/>
      <c r="U277" s="128"/>
      <c r="V277" s="128"/>
      <c r="W277" s="128"/>
      <c r="X277" s="128"/>
      <c r="Y277" s="128"/>
      <c r="Z277" s="128"/>
      <c r="AA277" s="132"/>
      <c r="AT277" s="133" t="s">
        <v>140</v>
      </c>
      <c r="AU277" s="133" t="s">
        <v>74</v>
      </c>
      <c r="AV277" s="133" t="s">
        <v>74</v>
      </c>
      <c r="AW277" s="133" t="s">
        <v>90</v>
      </c>
      <c r="AX277" s="133" t="s">
        <v>17</v>
      </c>
      <c r="AY277" s="133" t="s">
        <v>129</v>
      </c>
    </row>
    <row r="278" spans="2:65" s="6" customFormat="1" ht="27" customHeight="1">
      <c r="B278" s="21"/>
      <c r="C278" s="117" t="s">
        <v>433</v>
      </c>
      <c r="D278" s="117" t="s">
        <v>130</v>
      </c>
      <c r="E278" s="118" t="s">
        <v>434</v>
      </c>
      <c r="F278" s="197" t="s">
        <v>435</v>
      </c>
      <c r="G278" s="198"/>
      <c r="H278" s="198"/>
      <c r="I278" s="198"/>
      <c r="J278" s="120" t="s">
        <v>133</v>
      </c>
      <c r="K278" s="121">
        <v>41.952</v>
      </c>
      <c r="L278" s="199"/>
      <c r="M278" s="198"/>
      <c r="N278" s="200">
        <f>ROUND($L$278*$K$278,2)</f>
        <v>0</v>
      </c>
      <c r="O278" s="198"/>
      <c r="P278" s="198"/>
      <c r="Q278" s="198"/>
      <c r="R278" s="119" t="s">
        <v>134</v>
      </c>
      <c r="S278" s="41"/>
      <c r="T278" s="122"/>
      <c r="U278" s="123" t="s">
        <v>36</v>
      </c>
      <c r="V278" s="22"/>
      <c r="W278" s="22"/>
      <c r="X278" s="124">
        <v>0</v>
      </c>
      <c r="Y278" s="124">
        <f>$X$278*$K$278</f>
        <v>0</v>
      </c>
      <c r="Z278" s="124">
        <v>0</v>
      </c>
      <c r="AA278" s="125">
        <f>$Z$278*$K$278</f>
        <v>0</v>
      </c>
      <c r="AR278" s="80" t="s">
        <v>135</v>
      </c>
      <c r="AT278" s="80" t="s">
        <v>130</v>
      </c>
      <c r="AU278" s="80" t="s">
        <v>74</v>
      </c>
      <c r="AY278" s="6" t="s">
        <v>129</v>
      </c>
      <c r="BE278" s="126">
        <f>IF($U$278="základní",$N$278,0)</f>
        <v>0</v>
      </c>
      <c r="BF278" s="126">
        <f>IF($U$278="snížená",$N$278,0)</f>
        <v>0</v>
      </c>
      <c r="BG278" s="126">
        <f>IF($U$278="zákl. přenesená",$N$278,0)</f>
        <v>0</v>
      </c>
      <c r="BH278" s="126">
        <f>IF($U$278="sníž. přenesená",$N$278,0)</f>
        <v>0</v>
      </c>
      <c r="BI278" s="126">
        <f>IF($U$278="nulová",$N$278,0)</f>
        <v>0</v>
      </c>
      <c r="BJ278" s="80" t="s">
        <v>17</v>
      </c>
      <c r="BK278" s="126">
        <f>ROUND($L$278*$K$278,2)</f>
        <v>0</v>
      </c>
      <c r="BL278" s="80" t="s">
        <v>135</v>
      </c>
      <c r="BM278" s="80" t="s">
        <v>436</v>
      </c>
    </row>
    <row r="279" spans="2:47" s="6" customFormat="1" ht="16.5" customHeight="1">
      <c r="B279" s="21"/>
      <c r="C279" s="22"/>
      <c r="D279" s="22"/>
      <c r="E279" s="22"/>
      <c r="F279" s="201" t="s">
        <v>437</v>
      </c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41"/>
      <c r="T279" s="50"/>
      <c r="U279" s="22"/>
      <c r="V279" s="22"/>
      <c r="W279" s="22"/>
      <c r="X279" s="22"/>
      <c r="Y279" s="22"/>
      <c r="Z279" s="22"/>
      <c r="AA279" s="51"/>
      <c r="AT279" s="6" t="s">
        <v>137</v>
      </c>
      <c r="AU279" s="6" t="s">
        <v>74</v>
      </c>
    </row>
    <row r="280" spans="2:63" s="106" customFormat="1" ht="23.25" customHeight="1">
      <c r="B280" s="107"/>
      <c r="C280" s="108"/>
      <c r="D280" s="116" t="s">
        <v>100</v>
      </c>
      <c r="E280" s="108"/>
      <c r="F280" s="108"/>
      <c r="G280" s="108"/>
      <c r="H280" s="108"/>
      <c r="I280" s="108"/>
      <c r="J280" s="108"/>
      <c r="K280" s="108"/>
      <c r="L280" s="108"/>
      <c r="M280" s="108"/>
      <c r="N280" s="214">
        <f>$BK$280</f>
        <v>0</v>
      </c>
      <c r="O280" s="213"/>
      <c r="P280" s="213"/>
      <c r="Q280" s="213"/>
      <c r="R280" s="108"/>
      <c r="S280" s="110"/>
      <c r="T280" s="111"/>
      <c r="U280" s="108"/>
      <c r="V280" s="108"/>
      <c r="W280" s="112">
        <f>SUM($W$281:$W$294)</f>
        <v>0</v>
      </c>
      <c r="X280" s="108"/>
      <c r="Y280" s="112">
        <f>SUM($Y$281:$Y$294)</f>
        <v>0</v>
      </c>
      <c r="Z280" s="108"/>
      <c r="AA280" s="113">
        <f>SUM($AA$281:$AA$294)</f>
        <v>0</v>
      </c>
      <c r="AR280" s="114" t="s">
        <v>17</v>
      </c>
      <c r="AT280" s="114" t="s">
        <v>65</v>
      </c>
      <c r="AU280" s="114" t="s">
        <v>74</v>
      </c>
      <c r="AY280" s="114" t="s">
        <v>129</v>
      </c>
      <c r="BK280" s="115">
        <f>SUM($BK$281:$BK$294)</f>
        <v>0</v>
      </c>
    </row>
    <row r="281" spans="2:65" s="6" customFormat="1" ht="27" customHeight="1">
      <c r="B281" s="21"/>
      <c r="C281" s="117" t="s">
        <v>438</v>
      </c>
      <c r="D281" s="117" t="s">
        <v>130</v>
      </c>
      <c r="E281" s="118" t="s">
        <v>439</v>
      </c>
      <c r="F281" s="197" t="s">
        <v>440</v>
      </c>
      <c r="G281" s="198"/>
      <c r="H281" s="198"/>
      <c r="I281" s="198"/>
      <c r="J281" s="120" t="s">
        <v>196</v>
      </c>
      <c r="K281" s="121">
        <v>797.03</v>
      </c>
      <c r="L281" s="199"/>
      <c r="M281" s="198"/>
      <c r="N281" s="200">
        <f>ROUND($L$281*$K$281,2)</f>
        <v>0</v>
      </c>
      <c r="O281" s="198"/>
      <c r="P281" s="198"/>
      <c r="Q281" s="198"/>
      <c r="R281" s="119" t="s">
        <v>134</v>
      </c>
      <c r="S281" s="41"/>
      <c r="T281" s="122"/>
      <c r="U281" s="123" t="s">
        <v>36</v>
      </c>
      <c r="V281" s="22"/>
      <c r="W281" s="22"/>
      <c r="X281" s="124">
        <v>0</v>
      </c>
      <c r="Y281" s="124">
        <f>$X$281*$K$281</f>
        <v>0</v>
      </c>
      <c r="Z281" s="124">
        <v>0</v>
      </c>
      <c r="AA281" s="125">
        <f>$Z$281*$K$281</f>
        <v>0</v>
      </c>
      <c r="AR281" s="80" t="s">
        <v>135</v>
      </c>
      <c r="AT281" s="80" t="s">
        <v>130</v>
      </c>
      <c r="AU281" s="80" t="s">
        <v>146</v>
      </c>
      <c r="AY281" s="6" t="s">
        <v>129</v>
      </c>
      <c r="BE281" s="126">
        <f>IF($U$281="základní",$N$281,0)</f>
        <v>0</v>
      </c>
      <c r="BF281" s="126">
        <f>IF($U$281="snížená",$N$281,0)</f>
        <v>0</v>
      </c>
      <c r="BG281" s="126">
        <f>IF($U$281="zákl. přenesená",$N$281,0)</f>
        <v>0</v>
      </c>
      <c r="BH281" s="126">
        <f>IF($U$281="sníž. přenesená",$N$281,0)</f>
        <v>0</v>
      </c>
      <c r="BI281" s="126">
        <f>IF($U$281="nulová",$N$281,0)</f>
        <v>0</v>
      </c>
      <c r="BJ281" s="80" t="s">
        <v>17</v>
      </c>
      <c r="BK281" s="126">
        <f>ROUND($L$281*$K$281,2)</f>
        <v>0</v>
      </c>
      <c r="BL281" s="80" t="s">
        <v>135</v>
      </c>
      <c r="BM281" s="80" t="s">
        <v>441</v>
      </c>
    </row>
    <row r="282" spans="2:47" s="6" customFormat="1" ht="16.5" customHeight="1">
      <c r="B282" s="21"/>
      <c r="C282" s="22"/>
      <c r="D282" s="22"/>
      <c r="E282" s="22"/>
      <c r="F282" s="201" t="s">
        <v>440</v>
      </c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41"/>
      <c r="T282" s="50"/>
      <c r="U282" s="22"/>
      <c r="V282" s="22"/>
      <c r="W282" s="22"/>
      <c r="X282" s="22"/>
      <c r="Y282" s="22"/>
      <c r="Z282" s="22"/>
      <c r="AA282" s="51"/>
      <c r="AT282" s="6" t="s">
        <v>137</v>
      </c>
      <c r="AU282" s="6" t="s">
        <v>146</v>
      </c>
    </row>
    <row r="283" spans="2:51" s="6" customFormat="1" ht="15.75" customHeight="1">
      <c r="B283" s="127"/>
      <c r="C283" s="128"/>
      <c r="D283" s="128"/>
      <c r="E283" s="128"/>
      <c r="F283" s="202" t="s">
        <v>442</v>
      </c>
      <c r="G283" s="203"/>
      <c r="H283" s="203"/>
      <c r="I283" s="203"/>
      <c r="J283" s="128"/>
      <c r="K283" s="129">
        <v>797.03</v>
      </c>
      <c r="L283" s="128"/>
      <c r="M283" s="128"/>
      <c r="N283" s="128"/>
      <c r="O283" s="128"/>
      <c r="P283" s="128"/>
      <c r="Q283" s="128"/>
      <c r="R283" s="128"/>
      <c r="S283" s="130"/>
      <c r="T283" s="131"/>
      <c r="U283" s="128"/>
      <c r="V283" s="128"/>
      <c r="W283" s="128"/>
      <c r="X283" s="128"/>
      <c r="Y283" s="128"/>
      <c r="Z283" s="128"/>
      <c r="AA283" s="132"/>
      <c r="AT283" s="133" t="s">
        <v>140</v>
      </c>
      <c r="AU283" s="133" t="s">
        <v>146</v>
      </c>
      <c r="AV283" s="133" t="s">
        <v>74</v>
      </c>
      <c r="AW283" s="133" t="s">
        <v>90</v>
      </c>
      <c r="AX283" s="133" t="s">
        <v>17</v>
      </c>
      <c r="AY283" s="133" t="s">
        <v>129</v>
      </c>
    </row>
    <row r="284" spans="2:65" s="6" customFormat="1" ht="27" customHeight="1">
      <c r="B284" s="21"/>
      <c r="C284" s="117" t="s">
        <v>443</v>
      </c>
      <c r="D284" s="117" t="s">
        <v>130</v>
      </c>
      <c r="E284" s="118" t="s">
        <v>444</v>
      </c>
      <c r="F284" s="197" t="s">
        <v>445</v>
      </c>
      <c r="G284" s="198"/>
      <c r="H284" s="198"/>
      <c r="I284" s="198"/>
      <c r="J284" s="120" t="s">
        <v>196</v>
      </c>
      <c r="K284" s="121">
        <v>79.703</v>
      </c>
      <c r="L284" s="199"/>
      <c r="M284" s="198"/>
      <c r="N284" s="200">
        <f>ROUND($L$284*$K$284,2)</f>
        <v>0</v>
      </c>
      <c r="O284" s="198"/>
      <c r="P284" s="198"/>
      <c r="Q284" s="198"/>
      <c r="R284" s="119" t="s">
        <v>134</v>
      </c>
      <c r="S284" s="41"/>
      <c r="T284" s="122"/>
      <c r="U284" s="123" t="s">
        <v>36</v>
      </c>
      <c r="V284" s="22"/>
      <c r="W284" s="22"/>
      <c r="X284" s="124">
        <v>0</v>
      </c>
      <c r="Y284" s="124">
        <f>$X$284*$K$284</f>
        <v>0</v>
      </c>
      <c r="Z284" s="124">
        <v>0</v>
      </c>
      <c r="AA284" s="125">
        <f>$Z$284*$K$284</f>
        <v>0</v>
      </c>
      <c r="AR284" s="80" t="s">
        <v>135</v>
      </c>
      <c r="AT284" s="80" t="s">
        <v>130</v>
      </c>
      <c r="AU284" s="80" t="s">
        <v>146</v>
      </c>
      <c r="AY284" s="6" t="s">
        <v>129</v>
      </c>
      <c r="BE284" s="126">
        <f>IF($U$284="základní",$N$284,0)</f>
        <v>0</v>
      </c>
      <c r="BF284" s="126">
        <f>IF($U$284="snížená",$N$284,0)</f>
        <v>0</v>
      </c>
      <c r="BG284" s="126">
        <f>IF($U$284="zákl. přenesená",$N$284,0)</f>
        <v>0</v>
      </c>
      <c r="BH284" s="126">
        <f>IF($U$284="sníž. přenesená",$N$284,0)</f>
        <v>0</v>
      </c>
      <c r="BI284" s="126">
        <f>IF($U$284="nulová",$N$284,0)</f>
        <v>0</v>
      </c>
      <c r="BJ284" s="80" t="s">
        <v>17</v>
      </c>
      <c r="BK284" s="126">
        <f>ROUND($L$284*$K$284,2)</f>
        <v>0</v>
      </c>
      <c r="BL284" s="80" t="s">
        <v>135</v>
      </c>
      <c r="BM284" s="80" t="s">
        <v>446</v>
      </c>
    </row>
    <row r="285" spans="2:47" s="6" customFormat="1" ht="16.5" customHeight="1">
      <c r="B285" s="21"/>
      <c r="C285" s="22"/>
      <c r="D285" s="22"/>
      <c r="E285" s="22"/>
      <c r="F285" s="201" t="s">
        <v>447</v>
      </c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41"/>
      <c r="T285" s="50"/>
      <c r="U285" s="22"/>
      <c r="V285" s="22"/>
      <c r="W285" s="22"/>
      <c r="X285" s="22"/>
      <c r="Y285" s="22"/>
      <c r="Z285" s="22"/>
      <c r="AA285" s="51"/>
      <c r="AT285" s="6" t="s">
        <v>137</v>
      </c>
      <c r="AU285" s="6" t="s">
        <v>146</v>
      </c>
    </row>
    <row r="286" spans="2:51" s="6" customFormat="1" ht="15.75" customHeight="1">
      <c r="B286" s="127"/>
      <c r="C286" s="128"/>
      <c r="D286" s="128"/>
      <c r="E286" s="128"/>
      <c r="F286" s="202" t="s">
        <v>448</v>
      </c>
      <c r="G286" s="203"/>
      <c r="H286" s="203"/>
      <c r="I286" s="203"/>
      <c r="J286" s="128"/>
      <c r="K286" s="129">
        <v>79.703</v>
      </c>
      <c r="L286" s="128"/>
      <c r="M286" s="128"/>
      <c r="N286" s="128"/>
      <c r="O286" s="128"/>
      <c r="P286" s="128"/>
      <c r="Q286" s="128"/>
      <c r="R286" s="128"/>
      <c r="S286" s="130"/>
      <c r="T286" s="131"/>
      <c r="U286" s="128"/>
      <c r="V286" s="128"/>
      <c r="W286" s="128"/>
      <c r="X286" s="128"/>
      <c r="Y286" s="128"/>
      <c r="Z286" s="128"/>
      <c r="AA286" s="132"/>
      <c r="AT286" s="133" t="s">
        <v>140</v>
      </c>
      <c r="AU286" s="133" t="s">
        <v>146</v>
      </c>
      <c r="AV286" s="133" t="s">
        <v>74</v>
      </c>
      <c r="AW286" s="133" t="s">
        <v>90</v>
      </c>
      <c r="AX286" s="133" t="s">
        <v>17</v>
      </c>
      <c r="AY286" s="133" t="s">
        <v>129</v>
      </c>
    </row>
    <row r="287" spans="2:65" s="6" customFormat="1" ht="27" customHeight="1">
      <c r="B287" s="21"/>
      <c r="C287" s="117" t="s">
        <v>449</v>
      </c>
      <c r="D287" s="117" t="s">
        <v>130</v>
      </c>
      <c r="E287" s="118" t="s">
        <v>450</v>
      </c>
      <c r="F287" s="197" t="s">
        <v>451</v>
      </c>
      <c r="G287" s="198"/>
      <c r="H287" s="198"/>
      <c r="I287" s="198"/>
      <c r="J287" s="120" t="s">
        <v>196</v>
      </c>
      <c r="K287" s="121">
        <v>79.703</v>
      </c>
      <c r="L287" s="199"/>
      <c r="M287" s="198"/>
      <c r="N287" s="200">
        <f>ROUND($L$287*$K$287,2)</f>
        <v>0</v>
      </c>
      <c r="O287" s="198"/>
      <c r="P287" s="198"/>
      <c r="Q287" s="198"/>
      <c r="R287" s="119" t="s">
        <v>134</v>
      </c>
      <c r="S287" s="41"/>
      <c r="T287" s="122"/>
      <c r="U287" s="123" t="s">
        <v>36</v>
      </c>
      <c r="V287" s="22"/>
      <c r="W287" s="22"/>
      <c r="X287" s="124">
        <v>0</v>
      </c>
      <c r="Y287" s="124">
        <f>$X$287*$K$287</f>
        <v>0</v>
      </c>
      <c r="Z287" s="124">
        <v>0</v>
      </c>
      <c r="AA287" s="125">
        <f>$Z$287*$K$287</f>
        <v>0</v>
      </c>
      <c r="AR287" s="80" t="s">
        <v>135</v>
      </c>
      <c r="AT287" s="80" t="s">
        <v>130</v>
      </c>
      <c r="AU287" s="80" t="s">
        <v>146</v>
      </c>
      <c r="AY287" s="6" t="s">
        <v>129</v>
      </c>
      <c r="BE287" s="126">
        <f>IF($U$287="základní",$N$287,0)</f>
        <v>0</v>
      </c>
      <c r="BF287" s="126">
        <f>IF($U$287="snížená",$N$287,0)</f>
        <v>0</v>
      </c>
      <c r="BG287" s="126">
        <f>IF($U$287="zákl. přenesená",$N$287,0)</f>
        <v>0</v>
      </c>
      <c r="BH287" s="126">
        <f>IF($U$287="sníž. přenesená",$N$287,0)</f>
        <v>0</v>
      </c>
      <c r="BI287" s="126">
        <f>IF($U$287="nulová",$N$287,0)</f>
        <v>0</v>
      </c>
      <c r="BJ287" s="80" t="s">
        <v>17</v>
      </c>
      <c r="BK287" s="126">
        <f>ROUND($L$287*$K$287,2)</f>
        <v>0</v>
      </c>
      <c r="BL287" s="80" t="s">
        <v>135</v>
      </c>
      <c r="BM287" s="80" t="s">
        <v>452</v>
      </c>
    </row>
    <row r="288" spans="2:47" s="6" customFormat="1" ht="16.5" customHeight="1">
      <c r="B288" s="21"/>
      <c r="C288" s="22"/>
      <c r="D288" s="22"/>
      <c r="E288" s="22"/>
      <c r="F288" s="201" t="s">
        <v>453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41"/>
      <c r="T288" s="50"/>
      <c r="U288" s="22"/>
      <c r="V288" s="22"/>
      <c r="W288" s="22"/>
      <c r="X288" s="22"/>
      <c r="Y288" s="22"/>
      <c r="Z288" s="22"/>
      <c r="AA288" s="51"/>
      <c r="AT288" s="6" t="s">
        <v>137</v>
      </c>
      <c r="AU288" s="6" t="s">
        <v>146</v>
      </c>
    </row>
    <row r="289" spans="2:51" s="6" customFormat="1" ht="15.75" customHeight="1">
      <c r="B289" s="127"/>
      <c r="C289" s="128"/>
      <c r="D289" s="128"/>
      <c r="E289" s="128"/>
      <c r="F289" s="202" t="s">
        <v>448</v>
      </c>
      <c r="G289" s="203"/>
      <c r="H289" s="203"/>
      <c r="I289" s="203"/>
      <c r="J289" s="128"/>
      <c r="K289" s="129">
        <v>79.703</v>
      </c>
      <c r="L289" s="128"/>
      <c r="M289" s="128"/>
      <c r="N289" s="128"/>
      <c r="O289" s="128"/>
      <c r="P289" s="128"/>
      <c r="Q289" s="128"/>
      <c r="R289" s="128"/>
      <c r="S289" s="130"/>
      <c r="T289" s="131"/>
      <c r="U289" s="128"/>
      <c r="V289" s="128"/>
      <c r="W289" s="128"/>
      <c r="X289" s="128"/>
      <c r="Y289" s="128"/>
      <c r="Z289" s="128"/>
      <c r="AA289" s="132"/>
      <c r="AT289" s="133" t="s">
        <v>140</v>
      </c>
      <c r="AU289" s="133" t="s">
        <v>146</v>
      </c>
      <c r="AV289" s="133" t="s">
        <v>74</v>
      </c>
      <c r="AW289" s="133" t="s">
        <v>90</v>
      </c>
      <c r="AX289" s="133" t="s">
        <v>17</v>
      </c>
      <c r="AY289" s="133" t="s">
        <v>129</v>
      </c>
    </row>
    <row r="290" spans="2:65" s="6" customFormat="1" ht="27" customHeight="1">
      <c r="B290" s="21"/>
      <c r="C290" s="117" t="s">
        <v>454</v>
      </c>
      <c r="D290" s="117" t="s">
        <v>130</v>
      </c>
      <c r="E290" s="118" t="s">
        <v>455</v>
      </c>
      <c r="F290" s="197" t="s">
        <v>456</v>
      </c>
      <c r="G290" s="198"/>
      <c r="H290" s="198"/>
      <c r="I290" s="198"/>
      <c r="J290" s="120" t="s">
        <v>196</v>
      </c>
      <c r="K290" s="121">
        <v>79.703</v>
      </c>
      <c r="L290" s="199"/>
      <c r="M290" s="198"/>
      <c r="N290" s="200">
        <f>ROUND($L$290*$K$290,2)</f>
        <v>0</v>
      </c>
      <c r="O290" s="198"/>
      <c r="P290" s="198"/>
      <c r="Q290" s="198"/>
      <c r="R290" s="119" t="s">
        <v>134</v>
      </c>
      <c r="S290" s="41"/>
      <c r="T290" s="122"/>
      <c r="U290" s="123" t="s">
        <v>36</v>
      </c>
      <c r="V290" s="22"/>
      <c r="W290" s="22"/>
      <c r="X290" s="124">
        <v>0</v>
      </c>
      <c r="Y290" s="124">
        <f>$X$290*$K$290</f>
        <v>0</v>
      </c>
      <c r="Z290" s="124">
        <v>0</v>
      </c>
      <c r="AA290" s="125">
        <f>$Z$290*$K$290</f>
        <v>0</v>
      </c>
      <c r="AR290" s="80" t="s">
        <v>135</v>
      </c>
      <c r="AT290" s="80" t="s">
        <v>130</v>
      </c>
      <c r="AU290" s="80" t="s">
        <v>146</v>
      </c>
      <c r="AY290" s="6" t="s">
        <v>129</v>
      </c>
      <c r="BE290" s="126">
        <f>IF($U$290="základní",$N$290,0)</f>
        <v>0</v>
      </c>
      <c r="BF290" s="126">
        <f>IF($U$290="snížená",$N$290,0)</f>
        <v>0</v>
      </c>
      <c r="BG290" s="126">
        <f>IF($U$290="zákl. přenesená",$N$290,0)</f>
        <v>0</v>
      </c>
      <c r="BH290" s="126">
        <f>IF($U$290="sníž. přenesená",$N$290,0)</f>
        <v>0</v>
      </c>
      <c r="BI290" s="126">
        <f>IF($U$290="nulová",$N$290,0)</f>
        <v>0</v>
      </c>
      <c r="BJ290" s="80" t="s">
        <v>17</v>
      </c>
      <c r="BK290" s="126">
        <f>ROUND($L$290*$K$290,2)</f>
        <v>0</v>
      </c>
      <c r="BL290" s="80" t="s">
        <v>135</v>
      </c>
      <c r="BM290" s="80" t="s">
        <v>457</v>
      </c>
    </row>
    <row r="291" spans="2:47" s="6" customFormat="1" ht="16.5" customHeight="1">
      <c r="B291" s="21"/>
      <c r="C291" s="22"/>
      <c r="D291" s="22"/>
      <c r="E291" s="22"/>
      <c r="F291" s="201" t="s">
        <v>458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41"/>
      <c r="T291" s="50"/>
      <c r="U291" s="22"/>
      <c r="V291" s="22"/>
      <c r="W291" s="22"/>
      <c r="X291" s="22"/>
      <c r="Y291" s="22"/>
      <c r="Z291" s="22"/>
      <c r="AA291" s="51"/>
      <c r="AT291" s="6" t="s">
        <v>137</v>
      </c>
      <c r="AU291" s="6" t="s">
        <v>146</v>
      </c>
    </row>
    <row r="292" spans="2:51" s="6" customFormat="1" ht="15.75" customHeight="1">
      <c r="B292" s="127"/>
      <c r="C292" s="128"/>
      <c r="D292" s="128"/>
      <c r="E292" s="128"/>
      <c r="F292" s="202" t="s">
        <v>448</v>
      </c>
      <c r="G292" s="203"/>
      <c r="H292" s="203"/>
      <c r="I292" s="203"/>
      <c r="J292" s="128"/>
      <c r="K292" s="129">
        <v>79.703</v>
      </c>
      <c r="L292" s="128"/>
      <c r="M292" s="128"/>
      <c r="N292" s="128"/>
      <c r="O292" s="128"/>
      <c r="P292" s="128"/>
      <c r="Q292" s="128"/>
      <c r="R292" s="128"/>
      <c r="S292" s="130"/>
      <c r="T292" s="131"/>
      <c r="U292" s="128"/>
      <c r="V292" s="128"/>
      <c r="W292" s="128"/>
      <c r="X292" s="128"/>
      <c r="Y292" s="128"/>
      <c r="Z292" s="128"/>
      <c r="AA292" s="132"/>
      <c r="AT292" s="133" t="s">
        <v>140</v>
      </c>
      <c r="AU292" s="133" t="s">
        <v>146</v>
      </c>
      <c r="AV292" s="133" t="s">
        <v>74</v>
      </c>
      <c r="AW292" s="133" t="s">
        <v>90</v>
      </c>
      <c r="AX292" s="133" t="s">
        <v>17</v>
      </c>
      <c r="AY292" s="133" t="s">
        <v>129</v>
      </c>
    </row>
    <row r="293" spans="2:65" s="6" customFormat="1" ht="27" customHeight="1">
      <c r="B293" s="21"/>
      <c r="C293" s="117" t="s">
        <v>459</v>
      </c>
      <c r="D293" s="117" t="s">
        <v>130</v>
      </c>
      <c r="E293" s="118" t="s">
        <v>460</v>
      </c>
      <c r="F293" s="197" t="s">
        <v>461</v>
      </c>
      <c r="G293" s="198"/>
      <c r="H293" s="198"/>
      <c r="I293" s="198"/>
      <c r="J293" s="120" t="s">
        <v>196</v>
      </c>
      <c r="K293" s="121">
        <v>211.87</v>
      </c>
      <c r="L293" s="199"/>
      <c r="M293" s="198"/>
      <c r="N293" s="200">
        <f>ROUND($L$293*$K$293,2)</f>
        <v>0</v>
      </c>
      <c r="O293" s="198"/>
      <c r="P293" s="198"/>
      <c r="Q293" s="198"/>
      <c r="R293" s="119" t="s">
        <v>134</v>
      </c>
      <c r="S293" s="41"/>
      <c r="T293" s="122"/>
      <c r="U293" s="123" t="s">
        <v>36</v>
      </c>
      <c r="V293" s="22"/>
      <c r="W293" s="22"/>
      <c r="X293" s="124">
        <v>0</v>
      </c>
      <c r="Y293" s="124">
        <f>$X$293*$K$293</f>
        <v>0</v>
      </c>
      <c r="Z293" s="124">
        <v>0</v>
      </c>
      <c r="AA293" s="125">
        <f>$Z$293*$K$293</f>
        <v>0</v>
      </c>
      <c r="AR293" s="80" t="s">
        <v>135</v>
      </c>
      <c r="AT293" s="80" t="s">
        <v>130</v>
      </c>
      <c r="AU293" s="80" t="s">
        <v>146</v>
      </c>
      <c r="AY293" s="6" t="s">
        <v>129</v>
      </c>
      <c r="BE293" s="126">
        <f>IF($U$293="základní",$N$293,0)</f>
        <v>0</v>
      </c>
      <c r="BF293" s="126">
        <f>IF($U$293="snížená",$N$293,0)</f>
        <v>0</v>
      </c>
      <c r="BG293" s="126">
        <f>IF($U$293="zákl. přenesená",$N$293,0)</f>
        <v>0</v>
      </c>
      <c r="BH293" s="126">
        <f>IF($U$293="sníž. přenesená",$N$293,0)</f>
        <v>0</v>
      </c>
      <c r="BI293" s="126">
        <f>IF($U$293="nulová",$N$293,0)</f>
        <v>0</v>
      </c>
      <c r="BJ293" s="80" t="s">
        <v>17</v>
      </c>
      <c r="BK293" s="126">
        <f>ROUND($L$293*$K$293,2)</f>
        <v>0</v>
      </c>
      <c r="BL293" s="80" t="s">
        <v>135</v>
      </c>
      <c r="BM293" s="80" t="s">
        <v>462</v>
      </c>
    </row>
    <row r="294" spans="2:47" s="6" customFormat="1" ht="16.5" customHeight="1">
      <c r="B294" s="21"/>
      <c r="C294" s="22"/>
      <c r="D294" s="22"/>
      <c r="E294" s="22"/>
      <c r="F294" s="201" t="s">
        <v>461</v>
      </c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41"/>
      <c r="T294" s="50"/>
      <c r="U294" s="22"/>
      <c r="V294" s="22"/>
      <c r="W294" s="22"/>
      <c r="X294" s="22"/>
      <c r="Y294" s="22"/>
      <c r="Z294" s="22"/>
      <c r="AA294" s="51"/>
      <c r="AT294" s="6" t="s">
        <v>137</v>
      </c>
      <c r="AU294" s="6" t="s">
        <v>146</v>
      </c>
    </row>
    <row r="295" spans="2:63" s="106" customFormat="1" ht="37.5" customHeight="1">
      <c r="B295" s="107"/>
      <c r="C295" s="108"/>
      <c r="D295" s="109" t="s">
        <v>101</v>
      </c>
      <c r="E295" s="108"/>
      <c r="F295" s="108"/>
      <c r="G295" s="108"/>
      <c r="H295" s="108"/>
      <c r="I295" s="108"/>
      <c r="J295" s="108"/>
      <c r="K295" s="108"/>
      <c r="L295" s="108"/>
      <c r="M295" s="108"/>
      <c r="N295" s="212">
        <f>$BK$295</f>
        <v>0</v>
      </c>
      <c r="O295" s="213"/>
      <c r="P295" s="213"/>
      <c r="Q295" s="213"/>
      <c r="R295" s="108"/>
      <c r="S295" s="110"/>
      <c r="T295" s="111"/>
      <c r="U295" s="108"/>
      <c r="V295" s="108"/>
      <c r="W295" s="112">
        <f>$W$296+$W$310+$W$321+$W$330+$W$338+$W$358+$W$366+$W$372</f>
        <v>0</v>
      </c>
      <c r="X295" s="108"/>
      <c r="Y295" s="112">
        <f>$Y$296+$Y$310+$Y$321+$Y$330+$Y$338+$Y$358+$Y$366+$Y$372</f>
        <v>0.3114932000000001</v>
      </c>
      <c r="Z295" s="108"/>
      <c r="AA295" s="113">
        <f>$AA$296+$AA$310+$AA$321+$AA$330+$AA$338+$AA$358+$AA$366+$AA$372</f>
        <v>0</v>
      </c>
      <c r="AR295" s="114" t="s">
        <v>74</v>
      </c>
      <c r="AT295" s="114" t="s">
        <v>65</v>
      </c>
      <c r="AU295" s="114" t="s">
        <v>66</v>
      </c>
      <c r="AY295" s="114" t="s">
        <v>129</v>
      </c>
      <c r="BK295" s="115">
        <f>$BK$296+$BK$310+$BK$321+$BK$330+$BK$338+$BK$358+$BK$366+$BK$372</f>
        <v>0</v>
      </c>
    </row>
    <row r="296" spans="2:63" s="106" customFormat="1" ht="21" customHeight="1">
      <c r="B296" s="107"/>
      <c r="C296" s="108"/>
      <c r="D296" s="116" t="s">
        <v>102</v>
      </c>
      <c r="E296" s="108"/>
      <c r="F296" s="108"/>
      <c r="G296" s="108"/>
      <c r="H296" s="108"/>
      <c r="I296" s="108"/>
      <c r="J296" s="108"/>
      <c r="K296" s="108"/>
      <c r="L296" s="108"/>
      <c r="M296" s="108"/>
      <c r="N296" s="214">
        <f>$BK$296</f>
        <v>0</v>
      </c>
      <c r="O296" s="213"/>
      <c r="P296" s="213"/>
      <c r="Q296" s="213"/>
      <c r="R296" s="108"/>
      <c r="S296" s="110"/>
      <c r="T296" s="111"/>
      <c r="U296" s="108"/>
      <c r="V296" s="108"/>
      <c r="W296" s="112">
        <f>SUM($W$297:$W$309)</f>
        <v>0</v>
      </c>
      <c r="X296" s="108"/>
      <c r="Y296" s="112">
        <f>SUM($Y$297:$Y$309)</f>
        <v>0.20143520000000004</v>
      </c>
      <c r="Z296" s="108"/>
      <c r="AA296" s="113">
        <f>SUM($AA$297:$AA$309)</f>
        <v>0</v>
      </c>
      <c r="AR296" s="114" t="s">
        <v>74</v>
      </c>
      <c r="AT296" s="114" t="s">
        <v>65</v>
      </c>
      <c r="AU296" s="114" t="s">
        <v>17</v>
      </c>
      <c r="AY296" s="114" t="s">
        <v>129</v>
      </c>
      <c r="BK296" s="115">
        <f>SUM($BK$297:$BK$309)</f>
        <v>0</v>
      </c>
    </row>
    <row r="297" spans="2:65" s="6" customFormat="1" ht="27" customHeight="1">
      <c r="B297" s="21"/>
      <c r="C297" s="117" t="s">
        <v>463</v>
      </c>
      <c r="D297" s="117" t="s">
        <v>130</v>
      </c>
      <c r="E297" s="118" t="s">
        <v>464</v>
      </c>
      <c r="F297" s="197" t="s">
        <v>465</v>
      </c>
      <c r="G297" s="198"/>
      <c r="H297" s="198"/>
      <c r="I297" s="198"/>
      <c r="J297" s="120" t="s">
        <v>133</v>
      </c>
      <c r="K297" s="121">
        <v>54.496</v>
      </c>
      <c r="L297" s="199"/>
      <c r="M297" s="198"/>
      <c r="N297" s="200">
        <f>ROUND($L$297*$K$297,2)</f>
        <v>0</v>
      </c>
      <c r="O297" s="198"/>
      <c r="P297" s="198"/>
      <c r="Q297" s="198"/>
      <c r="R297" s="119" t="s">
        <v>134</v>
      </c>
      <c r="S297" s="41"/>
      <c r="T297" s="122"/>
      <c r="U297" s="123" t="s">
        <v>36</v>
      </c>
      <c r="V297" s="22"/>
      <c r="W297" s="22"/>
      <c r="X297" s="124">
        <v>0.0035</v>
      </c>
      <c r="Y297" s="124">
        <f>$X$297*$K$297</f>
        <v>0.19073600000000002</v>
      </c>
      <c r="Z297" s="124">
        <v>0</v>
      </c>
      <c r="AA297" s="125">
        <f>$Z$297*$K$297</f>
        <v>0</v>
      </c>
      <c r="AR297" s="80" t="s">
        <v>215</v>
      </c>
      <c r="AT297" s="80" t="s">
        <v>130</v>
      </c>
      <c r="AU297" s="80" t="s">
        <v>74</v>
      </c>
      <c r="AY297" s="6" t="s">
        <v>129</v>
      </c>
      <c r="BE297" s="126">
        <f>IF($U$297="základní",$N$297,0)</f>
        <v>0</v>
      </c>
      <c r="BF297" s="126">
        <f>IF($U$297="snížená",$N$297,0)</f>
        <v>0</v>
      </c>
      <c r="BG297" s="126">
        <f>IF($U$297="zákl. přenesená",$N$297,0)</f>
        <v>0</v>
      </c>
      <c r="BH297" s="126">
        <f>IF($U$297="sníž. přenesená",$N$297,0)</f>
        <v>0</v>
      </c>
      <c r="BI297" s="126">
        <f>IF($U$297="nulová",$N$297,0)</f>
        <v>0</v>
      </c>
      <c r="BJ297" s="80" t="s">
        <v>17</v>
      </c>
      <c r="BK297" s="126">
        <f>ROUND($L$297*$K$297,2)</f>
        <v>0</v>
      </c>
      <c r="BL297" s="80" t="s">
        <v>215</v>
      </c>
      <c r="BM297" s="80" t="s">
        <v>466</v>
      </c>
    </row>
    <row r="298" spans="2:47" s="6" customFormat="1" ht="16.5" customHeight="1">
      <c r="B298" s="21"/>
      <c r="C298" s="22"/>
      <c r="D298" s="22"/>
      <c r="E298" s="22"/>
      <c r="F298" s="201" t="s">
        <v>465</v>
      </c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41"/>
      <c r="T298" s="50"/>
      <c r="U298" s="22"/>
      <c r="V298" s="22"/>
      <c r="W298" s="22"/>
      <c r="X298" s="22"/>
      <c r="Y298" s="22"/>
      <c r="Z298" s="22"/>
      <c r="AA298" s="51"/>
      <c r="AT298" s="6" t="s">
        <v>137</v>
      </c>
      <c r="AU298" s="6" t="s">
        <v>74</v>
      </c>
    </row>
    <row r="299" spans="2:51" s="6" customFormat="1" ht="15.75" customHeight="1">
      <c r="B299" s="127"/>
      <c r="C299" s="128"/>
      <c r="D299" s="128"/>
      <c r="E299" s="128"/>
      <c r="F299" s="202" t="s">
        <v>467</v>
      </c>
      <c r="G299" s="203"/>
      <c r="H299" s="203"/>
      <c r="I299" s="203"/>
      <c r="J299" s="128"/>
      <c r="K299" s="129">
        <v>45.716</v>
      </c>
      <c r="L299" s="128"/>
      <c r="M299" s="128"/>
      <c r="N299" s="128"/>
      <c r="O299" s="128"/>
      <c r="P299" s="128"/>
      <c r="Q299" s="128"/>
      <c r="R299" s="128"/>
      <c r="S299" s="130"/>
      <c r="T299" s="131"/>
      <c r="U299" s="128"/>
      <c r="V299" s="128"/>
      <c r="W299" s="128"/>
      <c r="X299" s="128"/>
      <c r="Y299" s="128"/>
      <c r="Z299" s="128"/>
      <c r="AA299" s="132"/>
      <c r="AT299" s="133" t="s">
        <v>140</v>
      </c>
      <c r="AU299" s="133" t="s">
        <v>74</v>
      </c>
      <c r="AV299" s="133" t="s">
        <v>74</v>
      </c>
      <c r="AW299" s="133" t="s">
        <v>90</v>
      </c>
      <c r="AX299" s="133" t="s">
        <v>66</v>
      </c>
      <c r="AY299" s="133" t="s">
        <v>129</v>
      </c>
    </row>
    <row r="300" spans="2:51" s="6" customFormat="1" ht="27" customHeight="1">
      <c r="B300" s="127"/>
      <c r="C300" s="128"/>
      <c r="D300" s="128"/>
      <c r="E300" s="128"/>
      <c r="F300" s="202" t="s">
        <v>468</v>
      </c>
      <c r="G300" s="203"/>
      <c r="H300" s="203"/>
      <c r="I300" s="203"/>
      <c r="J300" s="128"/>
      <c r="K300" s="129">
        <v>8.78</v>
      </c>
      <c r="L300" s="128"/>
      <c r="M300" s="128"/>
      <c r="N300" s="128"/>
      <c r="O300" s="128"/>
      <c r="P300" s="128"/>
      <c r="Q300" s="128"/>
      <c r="R300" s="128"/>
      <c r="S300" s="130"/>
      <c r="T300" s="131"/>
      <c r="U300" s="128"/>
      <c r="V300" s="128"/>
      <c r="W300" s="128"/>
      <c r="X300" s="128"/>
      <c r="Y300" s="128"/>
      <c r="Z300" s="128"/>
      <c r="AA300" s="132"/>
      <c r="AT300" s="133" t="s">
        <v>140</v>
      </c>
      <c r="AU300" s="133" t="s">
        <v>74</v>
      </c>
      <c r="AV300" s="133" t="s">
        <v>74</v>
      </c>
      <c r="AW300" s="133" t="s">
        <v>90</v>
      </c>
      <c r="AX300" s="133" t="s">
        <v>66</v>
      </c>
      <c r="AY300" s="133" t="s">
        <v>129</v>
      </c>
    </row>
    <row r="301" spans="2:51" s="6" customFormat="1" ht="15.75" customHeight="1">
      <c r="B301" s="134"/>
      <c r="C301" s="135"/>
      <c r="D301" s="135"/>
      <c r="E301" s="135"/>
      <c r="F301" s="204" t="s">
        <v>162</v>
      </c>
      <c r="G301" s="205"/>
      <c r="H301" s="205"/>
      <c r="I301" s="205"/>
      <c r="J301" s="135"/>
      <c r="K301" s="136">
        <v>54.496</v>
      </c>
      <c r="L301" s="135"/>
      <c r="M301" s="135"/>
      <c r="N301" s="135"/>
      <c r="O301" s="135"/>
      <c r="P301" s="135"/>
      <c r="Q301" s="135"/>
      <c r="R301" s="135"/>
      <c r="S301" s="137"/>
      <c r="T301" s="138"/>
      <c r="U301" s="135"/>
      <c r="V301" s="135"/>
      <c r="W301" s="135"/>
      <c r="X301" s="135"/>
      <c r="Y301" s="135"/>
      <c r="Z301" s="135"/>
      <c r="AA301" s="139"/>
      <c r="AT301" s="140" t="s">
        <v>140</v>
      </c>
      <c r="AU301" s="140" t="s">
        <v>74</v>
      </c>
      <c r="AV301" s="140" t="s">
        <v>135</v>
      </c>
      <c r="AW301" s="140" t="s">
        <v>90</v>
      </c>
      <c r="AX301" s="140" t="s">
        <v>17</v>
      </c>
      <c r="AY301" s="140" t="s">
        <v>129</v>
      </c>
    </row>
    <row r="302" spans="2:65" s="6" customFormat="1" ht="27" customHeight="1">
      <c r="B302" s="21"/>
      <c r="C302" s="117" t="s">
        <v>469</v>
      </c>
      <c r="D302" s="117" t="s">
        <v>130</v>
      </c>
      <c r="E302" s="118" t="s">
        <v>470</v>
      </c>
      <c r="F302" s="197" t="s">
        <v>471</v>
      </c>
      <c r="G302" s="198"/>
      <c r="H302" s="198"/>
      <c r="I302" s="198"/>
      <c r="J302" s="120" t="s">
        <v>271</v>
      </c>
      <c r="K302" s="121">
        <v>28.32</v>
      </c>
      <c r="L302" s="199"/>
      <c r="M302" s="198"/>
      <c r="N302" s="200">
        <f>ROUND($L$302*$K$302,2)</f>
        <v>0</v>
      </c>
      <c r="O302" s="198"/>
      <c r="P302" s="198"/>
      <c r="Q302" s="198"/>
      <c r="R302" s="119" t="s">
        <v>134</v>
      </c>
      <c r="S302" s="41"/>
      <c r="T302" s="122"/>
      <c r="U302" s="123" t="s">
        <v>36</v>
      </c>
      <c r="V302" s="22"/>
      <c r="W302" s="22"/>
      <c r="X302" s="124">
        <v>6E-05</v>
      </c>
      <c r="Y302" s="124">
        <f>$X$302*$K$302</f>
        <v>0.0016992</v>
      </c>
      <c r="Z302" s="124">
        <v>0</v>
      </c>
      <c r="AA302" s="125">
        <f>$Z$302*$K$302</f>
        <v>0</v>
      </c>
      <c r="AR302" s="80" t="s">
        <v>215</v>
      </c>
      <c r="AT302" s="80" t="s">
        <v>130</v>
      </c>
      <c r="AU302" s="80" t="s">
        <v>74</v>
      </c>
      <c r="AY302" s="6" t="s">
        <v>129</v>
      </c>
      <c r="BE302" s="126">
        <f>IF($U$302="základní",$N$302,0)</f>
        <v>0</v>
      </c>
      <c r="BF302" s="126">
        <f>IF($U$302="snížená",$N$302,0)</f>
        <v>0</v>
      </c>
      <c r="BG302" s="126">
        <f>IF($U$302="zákl. přenesená",$N$302,0)</f>
        <v>0</v>
      </c>
      <c r="BH302" s="126">
        <f>IF($U$302="sníž. přenesená",$N$302,0)</f>
        <v>0</v>
      </c>
      <c r="BI302" s="126">
        <f>IF($U$302="nulová",$N$302,0)</f>
        <v>0</v>
      </c>
      <c r="BJ302" s="80" t="s">
        <v>17</v>
      </c>
      <c r="BK302" s="126">
        <f>ROUND($L$302*$K$302,2)</f>
        <v>0</v>
      </c>
      <c r="BL302" s="80" t="s">
        <v>215</v>
      </c>
      <c r="BM302" s="80" t="s">
        <v>472</v>
      </c>
    </row>
    <row r="303" spans="2:47" s="6" customFormat="1" ht="16.5" customHeight="1">
      <c r="B303" s="21"/>
      <c r="C303" s="22"/>
      <c r="D303" s="22"/>
      <c r="E303" s="22"/>
      <c r="F303" s="201" t="s">
        <v>473</v>
      </c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41"/>
      <c r="T303" s="50"/>
      <c r="U303" s="22"/>
      <c r="V303" s="22"/>
      <c r="W303" s="22"/>
      <c r="X303" s="22"/>
      <c r="Y303" s="22"/>
      <c r="Z303" s="22"/>
      <c r="AA303" s="51"/>
      <c r="AT303" s="6" t="s">
        <v>137</v>
      </c>
      <c r="AU303" s="6" t="s">
        <v>74</v>
      </c>
    </row>
    <row r="304" spans="2:51" s="6" customFormat="1" ht="15.75" customHeight="1">
      <c r="B304" s="127"/>
      <c r="C304" s="128"/>
      <c r="D304" s="128"/>
      <c r="E304" s="128"/>
      <c r="F304" s="202" t="s">
        <v>474</v>
      </c>
      <c r="G304" s="203"/>
      <c r="H304" s="203"/>
      <c r="I304" s="203"/>
      <c r="J304" s="128"/>
      <c r="K304" s="129">
        <v>28.32</v>
      </c>
      <c r="L304" s="128"/>
      <c r="M304" s="128"/>
      <c r="N304" s="128"/>
      <c r="O304" s="128"/>
      <c r="P304" s="128"/>
      <c r="Q304" s="128"/>
      <c r="R304" s="128"/>
      <c r="S304" s="130"/>
      <c r="T304" s="131"/>
      <c r="U304" s="128"/>
      <c r="V304" s="128"/>
      <c r="W304" s="128"/>
      <c r="X304" s="128"/>
      <c r="Y304" s="128"/>
      <c r="Z304" s="128"/>
      <c r="AA304" s="132"/>
      <c r="AT304" s="133" t="s">
        <v>140</v>
      </c>
      <c r="AU304" s="133" t="s">
        <v>74</v>
      </c>
      <c r="AV304" s="133" t="s">
        <v>74</v>
      </c>
      <c r="AW304" s="133" t="s">
        <v>90</v>
      </c>
      <c r="AX304" s="133" t="s">
        <v>17</v>
      </c>
      <c r="AY304" s="133" t="s">
        <v>129</v>
      </c>
    </row>
    <row r="305" spans="2:65" s="6" customFormat="1" ht="27" customHeight="1">
      <c r="B305" s="21"/>
      <c r="C305" s="141" t="s">
        <v>475</v>
      </c>
      <c r="D305" s="141" t="s">
        <v>210</v>
      </c>
      <c r="E305" s="142" t="s">
        <v>476</v>
      </c>
      <c r="F305" s="206" t="s">
        <v>477</v>
      </c>
      <c r="G305" s="207"/>
      <c r="H305" s="207"/>
      <c r="I305" s="207"/>
      <c r="J305" s="143" t="s">
        <v>271</v>
      </c>
      <c r="K305" s="144">
        <v>30</v>
      </c>
      <c r="L305" s="208"/>
      <c r="M305" s="207"/>
      <c r="N305" s="209">
        <f>ROUND($L$305*$K$305,2)</f>
        <v>0</v>
      </c>
      <c r="O305" s="198"/>
      <c r="P305" s="198"/>
      <c r="Q305" s="198"/>
      <c r="R305" s="119" t="s">
        <v>134</v>
      </c>
      <c r="S305" s="41"/>
      <c r="T305" s="122"/>
      <c r="U305" s="123" t="s">
        <v>36</v>
      </c>
      <c r="V305" s="22"/>
      <c r="W305" s="22"/>
      <c r="X305" s="124">
        <v>0.0003</v>
      </c>
      <c r="Y305" s="124">
        <f>$X$305*$K$305</f>
        <v>0.009</v>
      </c>
      <c r="Z305" s="124">
        <v>0</v>
      </c>
      <c r="AA305" s="125">
        <f>$Z$305*$K$305</f>
        <v>0</v>
      </c>
      <c r="AR305" s="80" t="s">
        <v>307</v>
      </c>
      <c r="AT305" s="80" t="s">
        <v>210</v>
      </c>
      <c r="AU305" s="80" t="s">
        <v>74</v>
      </c>
      <c r="AY305" s="6" t="s">
        <v>129</v>
      </c>
      <c r="BE305" s="126">
        <f>IF($U$305="základní",$N$305,0)</f>
        <v>0</v>
      </c>
      <c r="BF305" s="126">
        <f>IF($U$305="snížená",$N$305,0)</f>
        <v>0</v>
      </c>
      <c r="BG305" s="126">
        <f>IF($U$305="zákl. přenesená",$N$305,0)</f>
        <v>0</v>
      </c>
      <c r="BH305" s="126">
        <f>IF($U$305="sníž. přenesená",$N$305,0)</f>
        <v>0</v>
      </c>
      <c r="BI305" s="126">
        <f>IF($U$305="nulová",$N$305,0)</f>
        <v>0</v>
      </c>
      <c r="BJ305" s="80" t="s">
        <v>17</v>
      </c>
      <c r="BK305" s="126">
        <f>ROUND($L$305*$K$305,2)</f>
        <v>0</v>
      </c>
      <c r="BL305" s="80" t="s">
        <v>215</v>
      </c>
      <c r="BM305" s="80" t="s">
        <v>478</v>
      </c>
    </row>
    <row r="306" spans="2:47" s="6" customFormat="1" ht="16.5" customHeight="1">
      <c r="B306" s="21"/>
      <c r="C306" s="22"/>
      <c r="D306" s="22"/>
      <c r="E306" s="22"/>
      <c r="F306" s="201" t="s">
        <v>479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41"/>
      <c r="T306" s="50"/>
      <c r="U306" s="22"/>
      <c r="V306" s="22"/>
      <c r="W306" s="22"/>
      <c r="X306" s="22"/>
      <c r="Y306" s="22"/>
      <c r="Z306" s="22"/>
      <c r="AA306" s="51"/>
      <c r="AT306" s="6" t="s">
        <v>137</v>
      </c>
      <c r="AU306" s="6" t="s">
        <v>74</v>
      </c>
    </row>
    <row r="307" spans="2:51" s="6" customFormat="1" ht="15.75" customHeight="1">
      <c r="B307" s="127"/>
      <c r="C307" s="128"/>
      <c r="D307" s="128"/>
      <c r="E307" s="128"/>
      <c r="F307" s="202" t="s">
        <v>295</v>
      </c>
      <c r="G307" s="203"/>
      <c r="H307" s="203"/>
      <c r="I307" s="203"/>
      <c r="J307" s="128"/>
      <c r="K307" s="129">
        <v>30</v>
      </c>
      <c r="L307" s="128"/>
      <c r="M307" s="128"/>
      <c r="N307" s="128"/>
      <c r="O307" s="128"/>
      <c r="P307" s="128"/>
      <c r="Q307" s="128"/>
      <c r="R307" s="128"/>
      <c r="S307" s="130"/>
      <c r="T307" s="131"/>
      <c r="U307" s="128"/>
      <c r="V307" s="128"/>
      <c r="W307" s="128"/>
      <c r="X307" s="128"/>
      <c r="Y307" s="128"/>
      <c r="Z307" s="128"/>
      <c r="AA307" s="132"/>
      <c r="AT307" s="133" t="s">
        <v>140</v>
      </c>
      <c r="AU307" s="133" t="s">
        <v>74</v>
      </c>
      <c r="AV307" s="133" t="s">
        <v>74</v>
      </c>
      <c r="AW307" s="133" t="s">
        <v>90</v>
      </c>
      <c r="AX307" s="133" t="s">
        <v>17</v>
      </c>
      <c r="AY307" s="133" t="s">
        <v>129</v>
      </c>
    </row>
    <row r="308" spans="2:65" s="6" customFormat="1" ht="27" customHeight="1">
      <c r="B308" s="21"/>
      <c r="C308" s="117" t="s">
        <v>480</v>
      </c>
      <c r="D308" s="117" t="s">
        <v>130</v>
      </c>
      <c r="E308" s="118" t="s">
        <v>481</v>
      </c>
      <c r="F308" s="197" t="s">
        <v>482</v>
      </c>
      <c r="G308" s="198"/>
      <c r="H308" s="198"/>
      <c r="I308" s="198"/>
      <c r="J308" s="120" t="s">
        <v>196</v>
      </c>
      <c r="K308" s="121">
        <v>0.201</v>
      </c>
      <c r="L308" s="199"/>
      <c r="M308" s="198"/>
      <c r="N308" s="200">
        <f>ROUND($L$308*$K$308,2)</f>
        <v>0</v>
      </c>
      <c r="O308" s="198"/>
      <c r="P308" s="198"/>
      <c r="Q308" s="198"/>
      <c r="R308" s="119" t="s">
        <v>134</v>
      </c>
      <c r="S308" s="41"/>
      <c r="T308" s="122"/>
      <c r="U308" s="123" t="s">
        <v>36</v>
      </c>
      <c r="V308" s="22"/>
      <c r="W308" s="22"/>
      <c r="X308" s="124">
        <v>0</v>
      </c>
      <c r="Y308" s="124">
        <f>$X$308*$K$308</f>
        <v>0</v>
      </c>
      <c r="Z308" s="124">
        <v>0</v>
      </c>
      <c r="AA308" s="125">
        <f>$Z$308*$K$308</f>
        <v>0</v>
      </c>
      <c r="AR308" s="80" t="s">
        <v>215</v>
      </c>
      <c r="AT308" s="80" t="s">
        <v>130</v>
      </c>
      <c r="AU308" s="80" t="s">
        <v>74</v>
      </c>
      <c r="AY308" s="6" t="s">
        <v>129</v>
      </c>
      <c r="BE308" s="126">
        <f>IF($U$308="základní",$N$308,0)</f>
        <v>0</v>
      </c>
      <c r="BF308" s="126">
        <f>IF($U$308="snížená",$N$308,0)</f>
        <v>0</v>
      </c>
      <c r="BG308" s="126">
        <f>IF($U$308="zákl. přenesená",$N$308,0)</f>
        <v>0</v>
      </c>
      <c r="BH308" s="126">
        <f>IF($U$308="sníž. přenesená",$N$308,0)</f>
        <v>0</v>
      </c>
      <c r="BI308" s="126">
        <f>IF($U$308="nulová",$N$308,0)</f>
        <v>0</v>
      </c>
      <c r="BJ308" s="80" t="s">
        <v>17</v>
      </c>
      <c r="BK308" s="126">
        <f>ROUND($L$308*$K$308,2)</f>
        <v>0</v>
      </c>
      <c r="BL308" s="80" t="s">
        <v>215</v>
      </c>
      <c r="BM308" s="80" t="s">
        <v>483</v>
      </c>
    </row>
    <row r="309" spans="2:47" s="6" customFormat="1" ht="27" customHeight="1">
      <c r="B309" s="21"/>
      <c r="C309" s="22"/>
      <c r="D309" s="22"/>
      <c r="E309" s="22"/>
      <c r="F309" s="201" t="s">
        <v>484</v>
      </c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41"/>
      <c r="T309" s="50"/>
      <c r="U309" s="22"/>
      <c r="V309" s="22"/>
      <c r="W309" s="22"/>
      <c r="X309" s="22"/>
      <c r="Y309" s="22"/>
      <c r="Z309" s="22"/>
      <c r="AA309" s="51"/>
      <c r="AT309" s="6" t="s">
        <v>137</v>
      </c>
      <c r="AU309" s="6" t="s">
        <v>74</v>
      </c>
    </row>
    <row r="310" spans="2:63" s="106" customFormat="1" ht="30.75" customHeight="1">
      <c r="B310" s="107"/>
      <c r="C310" s="108"/>
      <c r="D310" s="116" t="s">
        <v>103</v>
      </c>
      <c r="E310" s="108"/>
      <c r="F310" s="108"/>
      <c r="G310" s="108"/>
      <c r="H310" s="108"/>
      <c r="I310" s="108"/>
      <c r="J310" s="108"/>
      <c r="K310" s="108"/>
      <c r="L310" s="108"/>
      <c r="M310" s="108"/>
      <c r="N310" s="214">
        <f>$BK$310</f>
        <v>0</v>
      </c>
      <c r="O310" s="213"/>
      <c r="P310" s="213"/>
      <c r="Q310" s="213"/>
      <c r="R310" s="108"/>
      <c r="S310" s="110"/>
      <c r="T310" s="111"/>
      <c r="U310" s="108"/>
      <c r="V310" s="108"/>
      <c r="W310" s="112">
        <f>SUM($W$311:$W$320)</f>
        <v>0</v>
      </c>
      <c r="X310" s="108"/>
      <c r="Y310" s="112">
        <f>SUM($Y$311:$Y$320)</f>
        <v>0.02038</v>
      </c>
      <c r="Z310" s="108"/>
      <c r="AA310" s="113">
        <f>SUM($AA$311:$AA$320)</f>
        <v>0</v>
      </c>
      <c r="AR310" s="114" t="s">
        <v>74</v>
      </c>
      <c r="AT310" s="114" t="s">
        <v>65</v>
      </c>
      <c r="AU310" s="114" t="s">
        <v>17</v>
      </c>
      <c r="AY310" s="114" t="s">
        <v>129</v>
      </c>
      <c r="BK310" s="115">
        <f>SUM($BK$311:$BK$320)</f>
        <v>0</v>
      </c>
    </row>
    <row r="311" spans="2:65" s="6" customFormat="1" ht="27" customHeight="1">
      <c r="B311" s="21"/>
      <c r="C311" s="117" t="s">
        <v>485</v>
      </c>
      <c r="D311" s="117" t="s">
        <v>130</v>
      </c>
      <c r="E311" s="118" t="s">
        <v>486</v>
      </c>
      <c r="F311" s="197" t="s">
        <v>487</v>
      </c>
      <c r="G311" s="198"/>
      <c r="H311" s="198"/>
      <c r="I311" s="198"/>
      <c r="J311" s="120" t="s">
        <v>271</v>
      </c>
      <c r="K311" s="121">
        <v>10</v>
      </c>
      <c r="L311" s="199"/>
      <c r="M311" s="198"/>
      <c r="N311" s="200">
        <f>ROUND($L$311*$K$311,2)</f>
        <v>0</v>
      </c>
      <c r="O311" s="198"/>
      <c r="P311" s="198"/>
      <c r="Q311" s="198"/>
      <c r="R311" s="119" t="s">
        <v>134</v>
      </c>
      <c r="S311" s="41"/>
      <c r="T311" s="122"/>
      <c r="U311" s="123" t="s">
        <v>36</v>
      </c>
      <c r="V311" s="22"/>
      <c r="W311" s="22"/>
      <c r="X311" s="124">
        <v>0.00189</v>
      </c>
      <c r="Y311" s="124">
        <f>$X$311*$K$311</f>
        <v>0.0189</v>
      </c>
      <c r="Z311" s="124">
        <v>0</v>
      </c>
      <c r="AA311" s="125">
        <f>$Z$311*$K$311</f>
        <v>0</v>
      </c>
      <c r="AR311" s="80" t="s">
        <v>215</v>
      </c>
      <c r="AT311" s="80" t="s">
        <v>130</v>
      </c>
      <c r="AU311" s="80" t="s">
        <v>74</v>
      </c>
      <c r="AY311" s="6" t="s">
        <v>129</v>
      </c>
      <c r="BE311" s="126">
        <f>IF($U$311="základní",$N$311,0)</f>
        <v>0</v>
      </c>
      <c r="BF311" s="126">
        <f>IF($U$311="snížená",$N$311,0)</f>
        <v>0</v>
      </c>
      <c r="BG311" s="126">
        <f>IF($U$311="zákl. přenesená",$N$311,0)</f>
        <v>0</v>
      </c>
      <c r="BH311" s="126">
        <f>IF($U$311="sníž. přenesená",$N$311,0)</f>
        <v>0</v>
      </c>
      <c r="BI311" s="126">
        <f>IF($U$311="nulová",$N$311,0)</f>
        <v>0</v>
      </c>
      <c r="BJ311" s="80" t="s">
        <v>17</v>
      </c>
      <c r="BK311" s="126">
        <f>ROUND($L$311*$K$311,2)</f>
        <v>0</v>
      </c>
      <c r="BL311" s="80" t="s">
        <v>215</v>
      </c>
      <c r="BM311" s="80" t="s">
        <v>488</v>
      </c>
    </row>
    <row r="312" spans="2:47" s="6" customFormat="1" ht="16.5" customHeight="1">
      <c r="B312" s="21"/>
      <c r="C312" s="22"/>
      <c r="D312" s="22"/>
      <c r="E312" s="22"/>
      <c r="F312" s="201" t="s">
        <v>489</v>
      </c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41"/>
      <c r="T312" s="50"/>
      <c r="U312" s="22"/>
      <c r="V312" s="22"/>
      <c r="W312" s="22"/>
      <c r="X312" s="22"/>
      <c r="Y312" s="22"/>
      <c r="Z312" s="22"/>
      <c r="AA312" s="51"/>
      <c r="AT312" s="6" t="s">
        <v>137</v>
      </c>
      <c r="AU312" s="6" t="s">
        <v>74</v>
      </c>
    </row>
    <row r="313" spans="2:51" s="6" customFormat="1" ht="15.75" customHeight="1">
      <c r="B313" s="127"/>
      <c r="C313" s="128"/>
      <c r="D313" s="128"/>
      <c r="E313" s="128"/>
      <c r="F313" s="202" t="s">
        <v>490</v>
      </c>
      <c r="G313" s="203"/>
      <c r="H313" s="203"/>
      <c r="I313" s="203"/>
      <c r="J313" s="128"/>
      <c r="K313" s="129">
        <v>10</v>
      </c>
      <c r="L313" s="128"/>
      <c r="M313" s="128"/>
      <c r="N313" s="128"/>
      <c r="O313" s="128"/>
      <c r="P313" s="128"/>
      <c r="Q313" s="128"/>
      <c r="R313" s="128"/>
      <c r="S313" s="130"/>
      <c r="T313" s="131"/>
      <c r="U313" s="128"/>
      <c r="V313" s="128"/>
      <c r="W313" s="128"/>
      <c r="X313" s="128"/>
      <c r="Y313" s="128"/>
      <c r="Z313" s="128"/>
      <c r="AA313" s="132"/>
      <c r="AT313" s="133" t="s">
        <v>140</v>
      </c>
      <c r="AU313" s="133" t="s">
        <v>74</v>
      </c>
      <c r="AV313" s="133" t="s">
        <v>74</v>
      </c>
      <c r="AW313" s="133" t="s">
        <v>90</v>
      </c>
      <c r="AX313" s="133" t="s">
        <v>17</v>
      </c>
      <c r="AY313" s="133" t="s">
        <v>129</v>
      </c>
    </row>
    <row r="314" spans="2:65" s="6" customFormat="1" ht="27" customHeight="1">
      <c r="B314" s="21"/>
      <c r="C314" s="117" t="s">
        <v>491</v>
      </c>
      <c r="D314" s="117" t="s">
        <v>130</v>
      </c>
      <c r="E314" s="118" t="s">
        <v>492</v>
      </c>
      <c r="F314" s="197" t="s">
        <v>493</v>
      </c>
      <c r="G314" s="198"/>
      <c r="H314" s="198"/>
      <c r="I314" s="198"/>
      <c r="J314" s="120" t="s">
        <v>259</v>
      </c>
      <c r="K314" s="121">
        <v>1</v>
      </c>
      <c r="L314" s="199"/>
      <c r="M314" s="198"/>
      <c r="N314" s="200">
        <f>ROUND($L$314*$K$314,2)</f>
        <v>0</v>
      </c>
      <c r="O314" s="198"/>
      <c r="P314" s="198"/>
      <c r="Q314" s="198"/>
      <c r="R314" s="119" t="s">
        <v>134</v>
      </c>
      <c r="S314" s="41"/>
      <c r="T314" s="122"/>
      <c r="U314" s="123" t="s">
        <v>36</v>
      </c>
      <c r="V314" s="22"/>
      <c r="W314" s="22"/>
      <c r="X314" s="124">
        <v>0.00148</v>
      </c>
      <c r="Y314" s="124">
        <f>$X$314*$K$314</f>
        <v>0.00148</v>
      </c>
      <c r="Z314" s="124">
        <v>0</v>
      </c>
      <c r="AA314" s="125">
        <f>$Z$314*$K$314</f>
        <v>0</v>
      </c>
      <c r="AR314" s="80" t="s">
        <v>215</v>
      </c>
      <c r="AT314" s="80" t="s">
        <v>130</v>
      </c>
      <c r="AU314" s="80" t="s">
        <v>74</v>
      </c>
      <c r="AY314" s="6" t="s">
        <v>129</v>
      </c>
      <c r="BE314" s="126">
        <f>IF($U$314="základní",$N$314,0)</f>
        <v>0</v>
      </c>
      <c r="BF314" s="126">
        <f>IF($U$314="snížená",$N$314,0)</f>
        <v>0</v>
      </c>
      <c r="BG314" s="126">
        <f>IF($U$314="zákl. přenesená",$N$314,0)</f>
        <v>0</v>
      </c>
      <c r="BH314" s="126">
        <f>IF($U$314="sníž. přenesená",$N$314,0)</f>
        <v>0</v>
      </c>
      <c r="BI314" s="126">
        <f>IF($U$314="nulová",$N$314,0)</f>
        <v>0</v>
      </c>
      <c r="BJ314" s="80" t="s">
        <v>17</v>
      </c>
      <c r="BK314" s="126">
        <f>ROUND($L$314*$K$314,2)</f>
        <v>0</v>
      </c>
      <c r="BL314" s="80" t="s">
        <v>215</v>
      </c>
      <c r="BM314" s="80" t="s">
        <v>494</v>
      </c>
    </row>
    <row r="315" spans="2:47" s="6" customFormat="1" ht="16.5" customHeight="1">
      <c r="B315" s="21"/>
      <c r="C315" s="22"/>
      <c r="D315" s="22"/>
      <c r="E315" s="22"/>
      <c r="F315" s="201" t="s">
        <v>495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41"/>
      <c r="T315" s="50"/>
      <c r="U315" s="22"/>
      <c r="V315" s="22"/>
      <c r="W315" s="22"/>
      <c r="X315" s="22"/>
      <c r="Y315" s="22"/>
      <c r="Z315" s="22"/>
      <c r="AA315" s="51"/>
      <c r="AT315" s="6" t="s">
        <v>137</v>
      </c>
      <c r="AU315" s="6" t="s">
        <v>74</v>
      </c>
    </row>
    <row r="316" spans="2:65" s="6" customFormat="1" ht="27" customHeight="1">
      <c r="B316" s="21"/>
      <c r="C316" s="117" t="s">
        <v>496</v>
      </c>
      <c r="D316" s="117" t="s">
        <v>130</v>
      </c>
      <c r="E316" s="118" t="s">
        <v>497</v>
      </c>
      <c r="F316" s="197" t="s">
        <v>498</v>
      </c>
      <c r="G316" s="198"/>
      <c r="H316" s="198"/>
      <c r="I316" s="198"/>
      <c r="J316" s="120" t="s">
        <v>271</v>
      </c>
      <c r="K316" s="121">
        <v>7</v>
      </c>
      <c r="L316" s="199"/>
      <c r="M316" s="198"/>
      <c r="N316" s="200">
        <f>ROUND($L$316*$K$316,2)</f>
        <v>0</v>
      </c>
      <c r="O316" s="198"/>
      <c r="P316" s="198"/>
      <c r="Q316" s="198"/>
      <c r="R316" s="119" t="s">
        <v>134</v>
      </c>
      <c r="S316" s="41"/>
      <c r="T316" s="122"/>
      <c r="U316" s="123" t="s">
        <v>36</v>
      </c>
      <c r="V316" s="22"/>
      <c r="W316" s="22"/>
      <c r="X316" s="124">
        <v>0</v>
      </c>
      <c r="Y316" s="124">
        <f>$X$316*$K$316</f>
        <v>0</v>
      </c>
      <c r="Z316" s="124">
        <v>0</v>
      </c>
      <c r="AA316" s="125">
        <f>$Z$316*$K$316</f>
        <v>0</v>
      </c>
      <c r="AR316" s="80" t="s">
        <v>215</v>
      </c>
      <c r="AT316" s="80" t="s">
        <v>130</v>
      </c>
      <c r="AU316" s="80" t="s">
        <v>74</v>
      </c>
      <c r="AY316" s="6" t="s">
        <v>129</v>
      </c>
      <c r="BE316" s="126">
        <f>IF($U$316="základní",$N$316,0)</f>
        <v>0</v>
      </c>
      <c r="BF316" s="126">
        <f>IF($U$316="snížená",$N$316,0)</f>
        <v>0</v>
      </c>
      <c r="BG316" s="126">
        <f>IF($U$316="zákl. přenesená",$N$316,0)</f>
        <v>0</v>
      </c>
      <c r="BH316" s="126">
        <f>IF($U$316="sníž. přenesená",$N$316,0)</f>
        <v>0</v>
      </c>
      <c r="BI316" s="126">
        <f>IF($U$316="nulová",$N$316,0)</f>
        <v>0</v>
      </c>
      <c r="BJ316" s="80" t="s">
        <v>17</v>
      </c>
      <c r="BK316" s="126">
        <f>ROUND($L$316*$K$316,2)</f>
        <v>0</v>
      </c>
      <c r="BL316" s="80" t="s">
        <v>215</v>
      </c>
      <c r="BM316" s="80" t="s">
        <v>499</v>
      </c>
    </row>
    <row r="317" spans="2:47" s="6" customFormat="1" ht="16.5" customHeight="1">
      <c r="B317" s="21"/>
      <c r="C317" s="22"/>
      <c r="D317" s="22"/>
      <c r="E317" s="22"/>
      <c r="F317" s="201" t="s">
        <v>500</v>
      </c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41"/>
      <c r="T317" s="50"/>
      <c r="U317" s="22"/>
      <c r="V317" s="22"/>
      <c r="W317" s="22"/>
      <c r="X317" s="22"/>
      <c r="Y317" s="22"/>
      <c r="Z317" s="22"/>
      <c r="AA317" s="51"/>
      <c r="AT317" s="6" t="s">
        <v>137</v>
      </c>
      <c r="AU317" s="6" t="s">
        <v>74</v>
      </c>
    </row>
    <row r="318" spans="2:51" s="6" customFormat="1" ht="15.75" customHeight="1">
      <c r="B318" s="127"/>
      <c r="C318" s="128"/>
      <c r="D318" s="128"/>
      <c r="E318" s="128"/>
      <c r="F318" s="202" t="s">
        <v>168</v>
      </c>
      <c r="G318" s="203"/>
      <c r="H318" s="203"/>
      <c r="I318" s="203"/>
      <c r="J318" s="128"/>
      <c r="K318" s="129">
        <v>7</v>
      </c>
      <c r="L318" s="128"/>
      <c r="M318" s="128"/>
      <c r="N318" s="128"/>
      <c r="O318" s="128"/>
      <c r="P318" s="128"/>
      <c r="Q318" s="128"/>
      <c r="R318" s="128"/>
      <c r="S318" s="130"/>
      <c r="T318" s="131"/>
      <c r="U318" s="128"/>
      <c r="V318" s="128"/>
      <c r="W318" s="128"/>
      <c r="X318" s="128"/>
      <c r="Y318" s="128"/>
      <c r="Z318" s="128"/>
      <c r="AA318" s="132"/>
      <c r="AT318" s="133" t="s">
        <v>140</v>
      </c>
      <c r="AU318" s="133" t="s">
        <v>74</v>
      </c>
      <c r="AV318" s="133" t="s">
        <v>74</v>
      </c>
      <c r="AW318" s="133" t="s">
        <v>90</v>
      </c>
      <c r="AX318" s="133" t="s">
        <v>17</v>
      </c>
      <c r="AY318" s="133" t="s">
        <v>129</v>
      </c>
    </row>
    <row r="319" spans="2:65" s="6" customFormat="1" ht="27" customHeight="1">
      <c r="B319" s="21"/>
      <c r="C319" s="117" t="s">
        <v>501</v>
      </c>
      <c r="D319" s="117" t="s">
        <v>130</v>
      </c>
      <c r="E319" s="118" t="s">
        <v>502</v>
      </c>
      <c r="F319" s="197" t="s">
        <v>503</v>
      </c>
      <c r="G319" s="198"/>
      <c r="H319" s="198"/>
      <c r="I319" s="198"/>
      <c r="J319" s="120" t="s">
        <v>196</v>
      </c>
      <c r="K319" s="121">
        <v>0.02</v>
      </c>
      <c r="L319" s="199"/>
      <c r="M319" s="198"/>
      <c r="N319" s="200">
        <f>ROUND($L$319*$K$319,2)</f>
        <v>0</v>
      </c>
      <c r="O319" s="198"/>
      <c r="P319" s="198"/>
      <c r="Q319" s="198"/>
      <c r="R319" s="119" t="s">
        <v>134</v>
      </c>
      <c r="S319" s="41"/>
      <c r="T319" s="122"/>
      <c r="U319" s="123" t="s">
        <v>36</v>
      </c>
      <c r="V319" s="22"/>
      <c r="W319" s="22"/>
      <c r="X319" s="124">
        <v>0</v>
      </c>
      <c r="Y319" s="124">
        <f>$X$319*$K$319</f>
        <v>0</v>
      </c>
      <c r="Z319" s="124">
        <v>0</v>
      </c>
      <c r="AA319" s="125">
        <f>$Z$319*$K$319</f>
        <v>0</v>
      </c>
      <c r="AR319" s="80" t="s">
        <v>215</v>
      </c>
      <c r="AT319" s="80" t="s">
        <v>130</v>
      </c>
      <c r="AU319" s="80" t="s">
        <v>74</v>
      </c>
      <c r="AY319" s="6" t="s">
        <v>129</v>
      </c>
      <c r="BE319" s="126">
        <f>IF($U$319="základní",$N$319,0)</f>
        <v>0</v>
      </c>
      <c r="BF319" s="126">
        <f>IF($U$319="snížená",$N$319,0)</f>
        <v>0</v>
      </c>
      <c r="BG319" s="126">
        <f>IF($U$319="zákl. přenesená",$N$319,0)</f>
        <v>0</v>
      </c>
      <c r="BH319" s="126">
        <f>IF($U$319="sníž. přenesená",$N$319,0)</f>
        <v>0</v>
      </c>
      <c r="BI319" s="126">
        <f>IF($U$319="nulová",$N$319,0)</f>
        <v>0</v>
      </c>
      <c r="BJ319" s="80" t="s">
        <v>17</v>
      </c>
      <c r="BK319" s="126">
        <f>ROUND($L$319*$K$319,2)</f>
        <v>0</v>
      </c>
      <c r="BL319" s="80" t="s">
        <v>215</v>
      </c>
      <c r="BM319" s="80" t="s">
        <v>504</v>
      </c>
    </row>
    <row r="320" spans="2:47" s="6" customFormat="1" ht="16.5" customHeight="1">
      <c r="B320" s="21"/>
      <c r="C320" s="22"/>
      <c r="D320" s="22"/>
      <c r="E320" s="22"/>
      <c r="F320" s="201" t="s">
        <v>505</v>
      </c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41"/>
      <c r="T320" s="50"/>
      <c r="U320" s="22"/>
      <c r="V320" s="22"/>
      <c r="W320" s="22"/>
      <c r="X320" s="22"/>
      <c r="Y320" s="22"/>
      <c r="Z320" s="22"/>
      <c r="AA320" s="51"/>
      <c r="AT320" s="6" t="s">
        <v>137</v>
      </c>
      <c r="AU320" s="6" t="s">
        <v>74</v>
      </c>
    </row>
    <row r="321" spans="2:63" s="106" customFormat="1" ht="30.75" customHeight="1">
      <c r="B321" s="107"/>
      <c r="C321" s="108"/>
      <c r="D321" s="116" t="s">
        <v>104</v>
      </c>
      <c r="E321" s="108"/>
      <c r="F321" s="108"/>
      <c r="G321" s="108"/>
      <c r="H321" s="108"/>
      <c r="I321" s="108"/>
      <c r="J321" s="108"/>
      <c r="K321" s="108"/>
      <c r="L321" s="108"/>
      <c r="M321" s="108"/>
      <c r="N321" s="214">
        <f>$BK$321</f>
        <v>0</v>
      </c>
      <c r="O321" s="213"/>
      <c r="P321" s="213"/>
      <c r="Q321" s="213"/>
      <c r="R321" s="108"/>
      <c r="S321" s="110"/>
      <c r="T321" s="111"/>
      <c r="U321" s="108"/>
      <c r="V321" s="108"/>
      <c r="W321" s="112">
        <f>SUM($W$322:$W$329)</f>
        <v>0</v>
      </c>
      <c r="X321" s="108"/>
      <c r="Y321" s="112">
        <f>SUM($Y$322:$Y$329)</f>
        <v>0.00772</v>
      </c>
      <c r="Z321" s="108"/>
      <c r="AA321" s="113">
        <f>SUM($AA$322:$AA$329)</f>
        <v>0</v>
      </c>
      <c r="AR321" s="114" t="s">
        <v>74</v>
      </c>
      <c r="AT321" s="114" t="s">
        <v>65</v>
      </c>
      <c r="AU321" s="114" t="s">
        <v>17</v>
      </c>
      <c r="AY321" s="114" t="s">
        <v>129</v>
      </c>
      <c r="BK321" s="115">
        <f>SUM($BK$322:$BK$329)</f>
        <v>0</v>
      </c>
    </row>
    <row r="322" spans="2:65" s="6" customFormat="1" ht="27" customHeight="1">
      <c r="B322" s="21"/>
      <c r="C322" s="117" t="s">
        <v>506</v>
      </c>
      <c r="D322" s="117" t="s">
        <v>130</v>
      </c>
      <c r="E322" s="118" t="s">
        <v>507</v>
      </c>
      <c r="F322" s="197" t="s">
        <v>508</v>
      </c>
      <c r="G322" s="198"/>
      <c r="H322" s="198"/>
      <c r="I322" s="198"/>
      <c r="J322" s="120" t="s">
        <v>259</v>
      </c>
      <c r="K322" s="121">
        <v>4</v>
      </c>
      <c r="L322" s="199"/>
      <c r="M322" s="198"/>
      <c r="N322" s="200">
        <f>ROUND($L$322*$K$322,2)</f>
        <v>0</v>
      </c>
      <c r="O322" s="198"/>
      <c r="P322" s="198"/>
      <c r="Q322" s="198"/>
      <c r="R322" s="119" t="s">
        <v>134</v>
      </c>
      <c r="S322" s="41"/>
      <c r="T322" s="122"/>
      <c r="U322" s="123" t="s">
        <v>36</v>
      </c>
      <c r="V322" s="22"/>
      <c r="W322" s="22"/>
      <c r="X322" s="124">
        <v>0.00013</v>
      </c>
      <c r="Y322" s="124">
        <f>$X$322*$K$322</f>
        <v>0.00052</v>
      </c>
      <c r="Z322" s="124">
        <v>0</v>
      </c>
      <c r="AA322" s="125">
        <f>$Z$322*$K$322</f>
        <v>0</v>
      </c>
      <c r="AR322" s="80" t="s">
        <v>215</v>
      </c>
      <c r="AT322" s="80" t="s">
        <v>130</v>
      </c>
      <c r="AU322" s="80" t="s">
        <v>74</v>
      </c>
      <c r="AY322" s="6" t="s">
        <v>129</v>
      </c>
      <c r="BE322" s="126">
        <f>IF($U$322="základní",$N$322,0)</f>
        <v>0</v>
      </c>
      <c r="BF322" s="126">
        <f>IF($U$322="snížená",$N$322,0)</f>
        <v>0</v>
      </c>
      <c r="BG322" s="126">
        <f>IF($U$322="zákl. přenesená",$N$322,0)</f>
        <v>0</v>
      </c>
      <c r="BH322" s="126">
        <f>IF($U$322="sníž. přenesená",$N$322,0)</f>
        <v>0</v>
      </c>
      <c r="BI322" s="126">
        <f>IF($U$322="nulová",$N$322,0)</f>
        <v>0</v>
      </c>
      <c r="BJ322" s="80" t="s">
        <v>17</v>
      </c>
      <c r="BK322" s="126">
        <f>ROUND($L$322*$K$322,2)</f>
        <v>0</v>
      </c>
      <c r="BL322" s="80" t="s">
        <v>215</v>
      </c>
      <c r="BM322" s="80" t="s">
        <v>509</v>
      </c>
    </row>
    <row r="323" spans="2:47" s="6" customFormat="1" ht="16.5" customHeight="1">
      <c r="B323" s="21"/>
      <c r="C323" s="22"/>
      <c r="D323" s="22"/>
      <c r="E323" s="22"/>
      <c r="F323" s="201" t="s">
        <v>510</v>
      </c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41"/>
      <c r="T323" s="50"/>
      <c r="U323" s="22"/>
      <c r="V323" s="22"/>
      <c r="W323" s="22"/>
      <c r="X323" s="22"/>
      <c r="Y323" s="22"/>
      <c r="Z323" s="22"/>
      <c r="AA323" s="51"/>
      <c r="AT323" s="6" t="s">
        <v>137</v>
      </c>
      <c r="AU323" s="6" t="s">
        <v>74</v>
      </c>
    </row>
    <row r="324" spans="2:51" s="6" customFormat="1" ht="15.75" customHeight="1">
      <c r="B324" s="127"/>
      <c r="C324" s="128"/>
      <c r="D324" s="128"/>
      <c r="E324" s="128"/>
      <c r="F324" s="202" t="s">
        <v>135</v>
      </c>
      <c r="G324" s="203"/>
      <c r="H324" s="203"/>
      <c r="I324" s="203"/>
      <c r="J324" s="128"/>
      <c r="K324" s="129">
        <v>4</v>
      </c>
      <c r="L324" s="128"/>
      <c r="M324" s="128"/>
      <c r="N324" s="128"/>
      <c r="O324" s="128"/>
      <c r="P324" s="128"/>
      <c r="Q324" s="128"/>
      <c r="R324" s="128"/>
      <c r="S324" s="130"/>
      <c r="T324" s="131"/>
      <c r="U324" s="128"/>
      <c r="V324" s="128"/>
      <c r="W324" s="128"/>
      <c r="X324" s="128"/>
      <c r="Y324" s="128"/>
      <c r="Z324" s="128"/>
      <c r="AA324" s="132"/>
      <c r="AT324" s="133" t="s">
        <v>140</v>
      </c>
      <c r="AU324" s="133" t="s">
        <v>74</v>
      </c>
      <c r="AV324" s="133" t="s">
        <v>74</v>
      </c>
      <c r="AW324" s="133" t="s">
        <v>90</v>
      </c>
      <c r="AX324" s="133" t="s">
        <v>17</v>
      </c>
      <c r="AY324" s="133" t="s">
        <v>129</v>
      </c>
    </row>
    <row r="325" spans="2:65" s="6" customFormat="1" ht="27" customHeight="1">
      <c r="B325" s="21"/>
      <c r="C325" s="117" t="s">
        <v>511</v>
      </c>
      <c r="D325" s="117" t="s">
        <v>130</v>
      </c>
      <c r="E325" s="118" t="s">
        <v>512</v>
      </c>
      <c r="F325" s="197" t="s">
        <v>513</v>
      </c>
      <c r="G325" s="198"/>
      <c r="H325" s="198"/>
      <c r="I325" s="198"/>
      <c r="J325" s="120" t="s">
        <v>271</v>
      </c>
      <c r="K325" s="121">
        <v>18</v>
      </c>
      <c r="L325" s="199"/>
      <c r="M325" s="198"/>
      <c r="N325" s="200">
        <f>ROUND($L$325*$K$325,2)</f>
        <v>0</v>
      </c>
      <c r="O325" s="198"/>
      <c r="P325" s="198"/>
      <c r="Q325" s="198"/>
      <c r="R325" s="119" t="s">
        <v>134</v>
      </c>
      <c r="S325" s="41"/>
      <c r="T325" s="122"/>
      <c r="U325" s="123" t="s">
        <v>36</v>
      </c>
      <c r="V325" s="22"/>
      <c r="W325" s="22"/>
      <c r="X325" s="124">
        <v>0.0004</v>
      </c>
      <c r="Y325" s="124">
        <f>$X$325*$K$325</f>
        <v>0.007200000000000001</v>
      </c>
      <c r="Z325" s="124">
        <v>0</v>
      </c>
      <c r="AA325" s="125">
        <f>$Z$325*$K$325</f>
        <v>0</v>
      </c>
      <c r="AR325" s="80" t="s">
        <v>215</v>
      </c>
      <c r="AT325" s="80" t="s">
        <v>130</v>
      </c>
      <c r="AU325" s="80" t="s">
        <v>74</v>
      </c>
      <c r="AY325" s="6" t="s">
        <v>129</v>
      </c>
      <c r="BE325" s="126">
        <f>IF($U$325="základní",$N$325,0)</f>
        <v>0</v>
      </c>
      <c r="BF325" s="126">
        <f>IF($U$325="snížená",$N$325,0)</f>
        <v>0</v>
      </c>
      <c r="BG325" s="126">
        <f>IF($U$325="zákl. přenesená",$N$325,0)</f>
        <v>0</v>
      </c>
      <c r="BH325" s="126">
        <f>IF($U$325="sníž. přenesená",$N$325,0)</f>
        <v>0</v>
      </c>
      <c r="BI325" s="126">
        <f>IF($U$325="nulová",$N$325,0)</f>
        <v>0</v>
      </c>
      <c r="BJ325" s="80" t="s">
        <v>17</v>
      </c>
      <c r="BK325" s="126">
        <f>ROUND($L$325*$K$325,2)</f>
        <v>0</v>
      </c>
      <c r="BL325" s="80" t="s">
        <v>215</v>
      </c>
      <c r="BM325" s="80" t="s">
        <v>514</v>
      </c>
    </row>
    <row r="326" spans="2:47" s="6" customFormat="1" ht="16.5" customHeight="1">
      <c r="B326" s="21"/>
      <c r="C326" s="22"/>
      <c r="D326" s="22"/>
      <c r="E326" s="22"/>
      <c r="F326" s="201" t="s">
        <v>515</v>
      </c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41"/>
      <c r="T326" s="50"/>
      <c r="U326" s="22"/>
      <c r="V326" s="22"/>
      <c r="W326" s="22"/>
      <c r="X326" s="22"/>
      <c r="Y326" s="22"/>
      <c r="Z326" s="22"/>
      <c r="AA326" s="51"/>
      <c r="AT326" s="6" t="s">
        <v>137</v>
      </c>
      <c r="AU326" s="6" t="s">
        <v>74</v>
      </c>
    </row>
    <row r="327" spans="2:51" s="6" customFormat="1" ht="15.75" customHeight="1">
      <c r="B327" s="127"/>
      <c r="C327" s="128"/>
      <c r="D327" s="128"/>
      <c r="E327" s="128"/>
      <c r="F327" s="202" t="s">
        <v>227</v>
      </c>
      <c r="G327" s="203"/>
      <c r="H327" s="203"/>
      <c r="I327" s="203"/>
      <c r="J327" s="128"/>
      <c r="K327" s="129">
        <v>18</v>
      </c>
      <c r="L327" s="128"/>
      <c r="M327" s="128"/>
      <c r="N327" s="128"/>
      <c r="O327" s="128"/>
      <c r="P327" s="128"/>
      <c r="Q327" s="128"/>
      <c r="R327" s="128"/>
      <c r="S327" s="130"/>
      <c r="T327" s="131"/>
      <c r="U327" s="128"/>
      <c r="V327" s="128"/>
      <c r="W327" s="128"/>
      <c r="X327" s="128"/>
      <c r="Y327" s="128"/>
      <c r="Z327" s="128"/>
      <c r="AA327" s="132"/>
      <c r="AT327" s="133" t="s">
        <v>140</v>
      </c>
      <c r="AU327" s="133" t="s">
        <v>74</v>
      </c>
      <c r="AV327" s="133" t="s">
        <v>74</v>
      </c>
      <c r="AW327" s="133" t="s">
        <v>90</v>
      </c>
      <c r="AX327" s="133" t="s">
        <v>17</v>
      </c>
      <c r="AY327" s="133" t="s">
        <v>129</v>
      </c>
    </row>
    <row r="328" spans="2:65" s="6" customFormat="1" ht="27" customHeight="1">
      <c r="B328" s="21"/>
      <c r="C328" s="117" t="s">
        <v>516</v>
      </c>
      <c r="D328" s="117" t="s">
        <v>130</v>
      </c>
      <c r="E328" s="118" t="s">
        <v>517</v>
      </c>
      <c r="F328" s="197" t="s">
        <v>518</v>
      </c>
      <c r="G328" s="198"/>
      <c r="H328" s="198"/>
      <c r="I328" s="198"/>
      <c r="J328" s="120" t="s">
        <v>196</v>
      </c>
      <c r="K328" s="121">
        <v>0.008</v>
      </c>
      <c r="L328" s="199"/>
      <c r="M328" s="198"/>
      <c r="N328" s="200">
        <f>ROUND($L$328*$K$328,2)</f>
        <v>0</v>
      </c>
      <c r="O328" s="198"/>
      <c r="P328" s="198"/>
      <c r="Q328" s="198"/>
      <c r="R328" s="119" t="s">
        <v>134</v>
      </c>
      <c r="S328" s="41"/>
      <c r="T328" s="122"/>
      <c r="U328" s="123" t="s">
        <v>36</v>
      </c>
      <c r="V328" s="22"/>
      <c r="W328" s="22"/>
      <c r="X328" s="124">
        <v>0</v>
      </c>
      <c r="Y328" s="124">
        <f>$X$328*$K$328</f>
        <v>0</v>
      </c>
      <c r="Z328" s="124">
        <v>0</v>
      </c>
      <c r="AA328" s="125">
        <f>$Z$328*$K$328</f>
        <v>0</v>
      </c>
      <c r="AR328" s="80" t="s">
        <v>215</v>
      </c>
      <c r="AT328" s="80" t="s">
        <v>130</v>
      </c>
      <c r="AU328" s="80" t="s">
        <v>74</v>
      </c>
      <c r="AY328" s="6" t="s">
        <v>129</v>
      </c>
      <c r="BE328" s="126">
        <f>IF($U$328="základní",$N$328,0)</f>
        <v>0</v>
      </c>
      <c r="BF328" s="126">
        <f>IF($U$328="snížená",$N$328,0)</f>
        <v>0</v>
      </c>
      <c r="BG328" s="126">
        <f>IF($U$328="zákl. přenesená",$N$328,0)</f>
        <v>0</v>
      </c>
      <c r="BH328" s="126">
        <f>IF($U$328="sníž. přenesená",$N$328,0)</f>
        <v>0</v>
      </c>
      <c r="BI328" s="126">
        <f>IF($U$328="nulová",$N$328,0)</f>
        <v>0</v>
      </c>
      <c r="BJ328" s="80" t="s">
        <v>17</v>
      </c>
      <c r="BK328" s="126">
        <f>ROUND($L$328*$K$328,2)</f>
        <v>0</v>
      </c>
      <c r="BL328" s="80" t="s">
        <v>215</v>
      </c>
      <c r="BM328" s="80" t="s">
        <v>519</v>
      </c>
    </row>
    <row r="329" spans="2:47" s="6" customFormat="1" ht="16.5" customHeight="1">
      <c r="B329" s="21"/>
      <c r="C329" s="22"/>
      <c r="D329" s="22"/>
      <c r="E329" s="22"/>
      <c r="F329" s="201" t="s">
        <v>520</v>
      </c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41"/>
      <c r="T329" s="50"/>
      <c r="U329" s="22"/>
      <c r="V329" s="22"/>
      <c r="W329" s="22"/>
      <c r="X329" s="22"/>
      <c r="Y329" s="22"/>
      <c r="Z329" s="22"/>
      <c r="AA329" s="51"/>
      <c r="AT329" s="6" t="s">
        <v>137</v>
      </c>
      <c r="AU329" s="6" t="s">
        <v>74</v>
      </c>
    </row>
    <row r="330" spans="2:63" s="106" customFormat="1" ht="30.75" customHeight="1">
      <c r="B330" s="107"/>
      <c r="C330" s="108"/>
      <c r="D330" s="116" t="s">
        <v>105</v>
      </c>
      <c r="E330" s="108"/>
      <c r="F330" s="108"/>
      <c r="G330" s="108"/>
      <c r="H330" s="108"/>
      <c r="I330" s="108"/>
      <c r="J330" s="108"/>
      <c r="K330" s="108"/>
      <c r="L330" s="108"/>
      <c r="M330" s="108"/>
      <c r="N330" s="214">
        <f>$BK$330</f>
        <v>0</v>
      </c>
      <c r="O330" s="213"/>
      <c r="P330" s="213"/>
      <c r="Q330" s="213"/>
      <c r="R330" s="108"/>
      <c r="S330" s="110"/>
      <c r="T330" s="111"/>
      <c r="U330" s="108"/>
      <c r="V330" s="108"/>
      <c r="W330" s="112">
        <f>SUM($W$331:$W$337)</f>
        <v>0</v>
      </c>
      <c r="X330" s="108"/>
      <c r="Y330" s="112">
        <f>SUM($Y$331:$Y$337)</f>
        <v>0.00658</v>
      </c>
      <c r="Z330" s="108"/>
      <c r="AA330" s="113">
        <f>SUM($AA$331:$AA$337)</f>
        <v>0</v>
      </c>
      <c r="AR330" s="114" t="s">
        <v>74</v>
      </c>
      <c r="AT330" s="114" t="s">
        <v>65</v>
      </c>
      <c r="AU330" s="114" t="s">
        <v>17</v>
      </c>
      <c r="AY330" s="114" t="s">
        <v>129</v>
      </c>
      <c r="BK330" s="115">
        <f>SUM($BK$331:$BK$337)</f>
        <v>0</v>
      </c>
    </row>
    <row r="331" spans="2:65" s="6" customFormat="1" ht="27" customHeight="1">
      <c r="B331" s="21"/>
      <c r="C331" s="117" t="s">
        <v>521</v>
      </c>
      <c r="D331" s="117" t="s">
        <v>130</v>
      </c>
      <c r="E331" s="118" t="s">
        <v>522</v>
      </c>
      <c r="F331" s="197" t="s">
        <v>523</v>
      </c>
      <c r="G331" s="198"/>
      <c r="H331" s="198"/>
      <c r="I331" s="198"/>
      <c r="J331" s="120" t="s">
        <v>524</v>
      </c>
      <c r="K331" s="121">
        <v>1</v>
      </c>
      <c r="L331" s="199"/>
      <c r="M331" s="198"/>
      <c r="N331" s="200">
        <f>ROUND($L$331*$K$331,2)</f>
        <v>0</v>
      </c>
      <c r="O331" s="198"/>
      <c r="P331" s="198"/>
      <c r="Q331" s="198"/>
      <c r="R331" s="119" t="s">
        <v>134</v>
      </c>
      <c r="S331" s="41"/>
      <c r="T331" s="122"/>
      <c r="U331" s="123" t="s">
        <v>36</v>
      </c>
      <c r="V331" s="22"/>
      <c r="W331" s="22"/>
      <c r="X331" s="124">
        <v>0.00158</v>
      </c>
      <c r="Y331" s="124">
        <f>$X$331*$K$331</f>
        <v>0.00158</v>
      </c>
      <c r="Z331" s="124">
        <v>0</v>
      </c>
      <c r="AA331" s="125">
        <f>$Z$331*$K$331</f>
        <v>0</v>
      </c>
      <c r="AR331" s="80" t="s">
        <v>215</v>
      </c>
      <c r="AT331" s="80" t="s">
        <v>130</v>
      </c>
      <c r="AU331" s="80" t="s">
        <v>74</v>
      </c>
      <c r="AY331" s="6" t="s">
        <v>129</v>
      </c>
      <c r="BE331" s="126">
        <f>IF($U$331="základní",$N$331,0)</f>
        <v>0</v>
      </c>
      <c r="BF331" s="126">
        <f>IF($U$331="snížená",$N$331,0)</f>
        <v>0</v>
      </c>
      <c r="BG331" s="126">
        <f>IF($U$331="zákl. přenesená",$N$331,0)</f>
        <v>0</v>
      </c>
      <c r="BH331" s="126">
        <f>IF($U$331="sníž. přenesená",$N$331,0)</f>
        <v>0</v>
      </c>
      <c r="BI331" s="126">
        <f>IF($U$331="nulová",$N$331,0)</f>
        <v>0</v>
      </c>
      <c r="BJ331" s="80" t="s">
        <v>17</v>
      </c>
      <c r="BK331" s="126">
        <f>ROUND($L$331*$K$331,2)</f>
        <v>0</v>
      </c>
      <c r="BL331" s="80" t="s">
        <v>215</v>
      </c>
      <c r="BM331" s="80" t="s">
        <v>525</v>
      </c>
    </row>
    <row r="332" spans="2:47" s="6" customFormat="1" ht="16.5" customHeight="1">
      <c r="B332" s="21"/>
      <c r="C332" s="22"/>
      <c r="D332" s="22"/>
      <c r="E332" s="22"/>
      <c r="F332" s="201" t="s">
        <v>523</v>
      </c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41"/>
      <c r="T332" s="50"/>
      <c r="U332" s="22"/>
      <c r="V332" s="22"/>
      <c r="W332" s="22"/>
      <c r="X332" s="22"/>
      <c r="Y332" s="22"/>
      <c r="Z332" s="22"/>
      <c r="AA332" s="51"/>
      <c r="AT332" s="6" t="s">
        <v>137</v>
      </c>
      <c r="AU332" s="6" t="s">
        <v>74</v>
      </c>
    </row>
    <row r="333" spans="2:51" s="6" customFormat="1" ht="15.75" customHeight="1">
      <c r="B333" s="127"/>
      <c r="C333" s="128"/>
      <c r="D333" s="128"/>
      <c r="E333" s="128"/>
      <c r="F333" s="202" t="s">
        <v>526</v>
      </c>
      <c r="G333" s="203"/>
      <c r="H333" s="203"/>
      <c r="I333" s="203"/>
      <c r="J333" s="128"/>
      <c r="K333" s="129">
        <v>1</v>
      </c>
      <c r="L333" s="128"/>
      <c r="M333" s="128"/>
      <c r="N333" s="128"/>
      <c r="O333" s="128"/>
      <c r="P333" s="128"/>
      <c r="Q333" s="128"/>
      <c r="R333" s="128"/>
      <c r="S333" s="130"/>
      <c r="T333" s="131"/>
      <c r="U333" s="128"/>
      <c r="V333" s="128"/>
      <c r="W333" s="128"/>
      <c r="X333" s="128"/>
      <c r="Y333" s="128"/>
      <c r="Z333" s="128"/>
      <c r="AA333" s="132"/>
      <c r="AT333" s="133" t="s">
        <v>140</v>
      </c>
      <c r="AU333" s="133" t="s">
        <v>74</v>
      </c>
      <c r="AV333" s="133" t="s">
        <v>74</v>
      </c>
      <c r="AW333" s="133" t="s">
        <v>90</v>
      </c>
      <c r="AX333" s="133" t="s">
        <v>17</v>
      </c>
      <c r="AY333" s="133" t="s">
        <v>129</v>
      </c>
    </row>
    <row r="334" spans="2:65" s="6" customFormat="1" ht="15.75" customHeight="1">
      <c r="B334" s="21"/>
      <c r="C334" s="141" t="s">
        <v>527</v>
      </c>
      <c r="D334" s="141" t="s">
        <v>210</v>
      </c>
      <c r="E334" s="142" t="s">
        <v>528</v>
      </c>
      <c r="F334" s="206" t="s">
        <v>529</v>
      </c>
      <c r="G334" s="207"/>
      <c r="H334" s="207"/>
      <c r="I334" s="207"/>
      <c r="J334" s="143" t="s">
        <v>259</v>
      </c>
      <c r="K334" s="144">
        <v>1</v>
      </c>
      <c r="L334" s="208"/>
      <c r="M334" s="207"/>
      <c r="N334" s="209">
        <f>ROUND($L$334*$K$334,2)</f>
        <v>0</v>
      </c>
      <c r="O334" s="198"/>
      <c r="P334" s="198"/>
      <c r="Q334" s="198"/>
      <c r="R334" s="119" t="s">
        <v>134</v>
      </c>
      <c r="S334" s="41"/>
      <c r="T334" s="122"/>
      <c r="U334" s="123" t="s">
        <v>36</v>
      </c>
      <c r="V334" s="22"/>
      <c r="W334" s="22"/>
      <c r="X334" s="124">
        <v>0.005</v>
      </c>
      <c r="Y334" s="124">
        <f>$X$334*$K$334</f>
        <v>0.005</v>
      </c>
      <c r="Z334" s="124">
        <v>0</v>
      </c>
      <c r="AA334" s="125">
        <f>$Z$334*$K$334</f>
        <v>0</v>
      </c>
      <c r="AR334" s="80" t="s">
        <v>307</v>
      </c>
      <c r="AT334" s="80" t="s">
        <v>210</v>
      </c>
      <c r="AU334" s="80" t="s">
        <v>74</v>
      </c>
      <c r="AY334" s="6" t="s">
        <v>129</v>
      </c>
      <c r="BE334" s="126">
        <f>IF($U$334="základní",$N$334,0)</f>
        <v>0</v>
      </c>
      <c r="BF334" s="126">
        <f>IF($U$334="snížená",$N$334,0)</f>
        <v>0</v>
      </c>
      <c r="BG334" s="126">
        <f>IF($U$334="zákl. přenesená",$N$334,0)</f>
        <v>0</v>
      </c>
      <c r="BH334" s="126">
        <f>IF($U$334="sníž. přenesená",$N$334,0)</f>
        <v>0</v>
      </c>
      <c r="BI334" s="126">
        <f>IF($U$334="nulová",$N$334,0)</f>
        <v>0</v>
      </c>
      <c r="BJ334" s="80" t="s">
        <v>17</v>
      </c>
      <c r="BK334" s="126">
        <f>ROUND($L$334*$K$334,2)</f>
        <v>0</v>
      </c>
      <c r="BL334" s="80" t="s">
        <v>215</v>
      </c>
      <c r="BM334" s="80" t="s">
        <v>530</v>
      </c>
    </row>
    <row r="335" spans="2:47" s="6" customFormat="1" ht="16.5" customHeight="1">
      <c r="B335" s="21"/>
      <c r="C335" s="22"/>
      <c r="D335" s="22"/>
      <c r="E335" s="22"/>
      <c r="F335" s="201" t="s">
        <v>529</v>
      </c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41"/>
      <c r="T335" s="50"/>
      <c r="U335" s="22"/>
      <c r="V335" s="22"/>
      <c r="W335" s="22"/>
      <c r="X335" s="22"/>
      <c r="Y335" s="22"/>
      <c r="Z335" s="22"/>
      <c r="AA335" s="51"/>
      <c r="AT335" s="6" t="s">
        <v>137</v>
      </c>
      <c r="AU335" s="6" t="s">
        <v>74</v>
      </c>
    </row>
    <row r="336" spans="2:65" s="6" customFormat="1" ht="27" customHeight="1">
      <c r="B336" s="21"/>
      <c r="C336" s="117" t="s">
        <v>531</v>
      </c>
      <c r="D336" s="117" t="s">
        <v>130</v>
      </c>
      <c r="E336" s="118" t="s">
        <v>532</v>
      </c>
      <c r="F336" s="197" t="s">
        <v>533</v>
      </c>
      <c r="G336" s="198"/>
      <c r="H336" s="198"/>
      <c r="I336" s="198"/>
      <c r="J336" s="120" t="s">
        <v>196</v>
      </c>
      <c r="K336" s="121">
        <v>0.007</v>
      </c>
      <c r="L336" s="199"/>
      <c r="M336" s="198"/>
      <c r="N336" s="200">
        <f>ROUND($L$336*$K$336,2)</f>
        <v>0</v>
      </c>
      <c r="O336" s="198"/>
      <c r="P336" s="198"/>
      <c r="Q336" s="198"/>
      <c r="R336" s="119" t="s">
        <v>134</v>
      </c>
      <c r="S336" s="41"/>
      <c r="T336" s="122"/>
      <c r="U336" s="123" t="s">
        <v>36</v>
      </c>
      <c r="V336" s="22"/>
      <c r="W336" s="22"/>
      <c r="X336" s="124">
        <v>0</v>
      </c>
      <c r="Y336" s="124">
        <f>$X$336*$K$336</f>
        <v>0</v>
      </c>
      <c r="Z336" s="124">
        <v>0</v>
      </c>
      <c r="AA336" s="125">
        <f>$Z$336*$K$336</f>
        <v>0</v>
      </c>
      <c r="AR336" s="80" t="s">
        <v>215</v>
      </c>
      <c r="AT336" s="80" t="s">
        <v>130</v>
      </c>
      <c r="AU336" s="80" t="s">
        <v>74</v>
      </c>
      <c r="AY336" s="6" t="s">
        <v>129</v>
      </c>
      <c r="BE336" s="126">
        <f>IF($U$336="základní",$N$336,0)</f>
        <v>0</v>
      </c>
      <c r="BF336" s="126">
        <f>IF($U$336="snížená",$N$336,0)</f>
        <v>0</v>
      </c>
      <c r="BG336" s="126">
        <f>IF($U$336="zákl. přenesená",$N$336,0)</f>
        <v>0</v>
      </c>
      <c r="BH336" s="126">
        <f>IF($U$336="sníž. přenesená",$N$336,0)</f>
        <v>0</v>
      </c>
      <c r="BI336" s="126">
        <f>IF($U$336="nulová",$N$336,0)</f>
        <v>0</v>
      </c>
      <c r="BJ336" s="80" t="s">
        <v>17</v>
      </c>
      <c r="BK336" s="126">
        <f>ROUND($L$336*$K$336,2)</f>
        <v>0</v>
      </c>
      <c r="BL336" s="80" t="s">
        <v>215</v>
      </c>
      <c r="BM336" s="80" t="s">
        <v>534</v>
      </c>
    </row>
    <row r="337" spans="2:47" s="6" customFormat="1" ht="16.5" customHeight="1">
      <c r="B337" s="21"/>
      <c r="C337" s="22"/>
      <c r="D337" s="22"/>
      <c r="E337" s="22"/>
      <c r="F337" s="201" t="s">
        <v>535</v>
      </c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41"/>
      <c r="T337" s="50"/>
      <c r="U337" s="22"/>
      <c r="V337" s="22"/>
      <c r="W337" s="22"/>
      <c r="X337" s="22"/>
      <c r="Y337" s="22"/>
      <c r="Z337" s="22"/>
      <c r="AA337" s="51"/>
      <c r="AT337" s="6" t="s">
        <v>137</v>
      </c>
      <c r="AU337" s="6" t="s">
        <v>74</v>
      </c>
    </row>
    <row r="338" spans="2:63" s="106" customFormat="1" ht="30.75" customHeight="1">
      <c r="B338" s="107"/>
      <c r="C338" s="108"/>
      <c r="D338" s="116" t="s">
        <v>106</v>
      </c>
      <c r="E338" s="108"/>
      <c r="F338" s="108"/>
      <c r="G338" s="108"/>
      <c r="H338" s="108"/>
      <c r="I338" s="108"/>
      <c r="J338" s="108"/>
      <c r="K338" s="108"/>
      <c r="L338" s="108"/>
      <c r="M338" s="108"/>
      <c r="N338" s="214">
        <f>$BK$338</f>
        <v>0</v>
      </c>
      <c r="O338" s="213"/>
      <c r="P338" s="213"/>
      <c r="Q338" s="213"/>
      <c r="R338" s="108"/>
      <c r="S338" s="110"/>
      <c r="T338" s="111"/>
      <c r="U338" s="108"/>
      <c r="V338" s="108"/>
      <c r="W338" s="112">
        <f>SUM($W$339:$W$357)</f>
        <v>0</v>
      </c>
      <c r="X338" s="108"/>
      <c r="Y338" s="112">
        <f>SUM($Y$339:$Y$357)</f>
        <v>0.00642</v>
      </c>
      <c r="Z338" s="108"/>
      <c r="AA338" s="113">
        <f>SUM($AA$339:$AA$357)</f>
        <v>0</v>
      </c>
      <c r="AR338" s="114" t="s">
        <v>74</v>
      </c>
      <c r="AT338" s="114" t="s">
        <v>65</v>
      </c>
      <c r="AU338" s="114" t="s">
        <v>17</v>
      </c>
      <c r="AY338" s="114" t="s">
        <v>129</v>
      </c>
      <c r="BK338" s="115">
        <f>SUM($BK$339:$BK$357)</f>
        <v>0</v>
      </c>
    </row>
    <row r="339" spans="2:65" s="6" customFormat="1" ht="15.75" customHeight="1">
      <c r="B339" s="21"/>
      <c r="C339" s="117" t="s">
        <v>536</v>
      </c>
      <c r="D339" s="117" t="s">
        <v>130</v>
      </c>
      <c r="E339" s="118" t="s">
        <v>537</v>
      </c>
      <c r="F339" s="197" t="s">
        <v>538</v>
      </c>
      <c r="G339" s="198"/>
      <c r="H339" s="198"/>
      <c r="I339" s="198"/>
      <c r="J339" s="120" t="s">
        <v>524</v>
      </c>
      <c r="K339" s="121">
        <v>1</v>
      </c>
      <c r="L339" s="199"/>
      <c r="M339" s="198"/>
      <c r="N339" s="200">
        <f>ROUND($L$339*$K$339,2)</f>
        <v>0</v>
      </c>
      <c r="O339" s="198"/>
      <c r="P339" s="198"/>
      <c r="Q339" s="198"/>
      <c r="R339" s="119" t="s">
        <v>134</v>
      </c>
      <c r="S339" s="41"/>
      <c r="T339" s="122"/>
      <c r="U339" s="123" t="s">
        <v>36</v>
      </c>
      <c r="V339" s="22"/>
      <c r="W339" s="22"/>
      <c r="X339" s="124">
        <v>0.00189</v>
      </c>
      <c r="Y339" s="124">
        <f>$X$339*$K$339</f>
        <v>0.00189</v>
      </c>
      <c r="Z339" s="124">
        <v>0</v>
      </c>
      <c r="AA339" s="125">
        <f>$Z$339*$K$339</f>
        <v>0</v>
      </c>
      <c r="AR339" s="80" t="s">
        <v>215</v>
      </c>
      <c r="AT339" s="80" t="s">
        <v>130</v>
      </c>
      <c r="AU339" s="80" t="s">
        <v>74</v>
      </c>
      <c r="AY339" s="6" t="s">
        <v>129</v>
      </c>
      <c r="BE339" s="126">
        <f>IF($U$339="základní",$N$339,0)</f>
        <v>0</v>
      </c>
      <c r="BF339" s="126">
        <f>IF($U$339="snížená",$N$339,0)</f>
        <v>0</v>
      </c>
      <c r="BG339" s="126">
        <f>IF($U$339="zákl. přenesená",$N$339,0)</f>
        <v>0</v>
      </c>
      <c r="BH339" s="126">
        <f>IF($U$339="sníž. přenesená",$N$339,0)</f>
        <v>0</v>
      </c>
      <c r="BI339" s="126">
        <f>IF($U$339="nulová",$N$339,0)</f>
        <v>0</v>
      </c>
      <c r="BJ339" s="80" t="s">
        <v>17</v>
      </c>
      <c r="BK339" s="126">
        <f>ROUND($L$339*$K$339,2)</f>
        <v>0</v>
      </c>
      <c r="BL339" s="80" t="s">
        <v>215</v>
      </c>
      <c r="BM339" s="80" t="s">
        <v>539</v>
      </c>
    </row>
    <row r="340" spans="2:47" s="6" customFormat="1" ht="16.5" customHeight="1">
      <c r="B340" s="21"/>
      <c r="C340" s="22"/>
      <c r="D340" s="22"/>
      <c r="E340" s="22"/>
      <c r="F340" s="201" t="s">
        <v>540</v>
      </c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41"/>
      <c r="T340" s="50"/>
      <c r="U340" s="22"/>
      <c r="V340" s="22"/>
      <c r="W340" s="22"/>
      <c r="X340" s="22"/>
      <c r="Y340" s="22"/>
      <c r="Z340" s="22"/>
      <c r="AA340" s="51"/>
      <c r="AT340" s="6" t="s">
        <v>137</v>
      </c>
      <c r="AU340" s="6" t="s">
        <v>74</v>
      </c>
    </row>
    <row r="341" spans="2:65" s="6" customFormat="1" ht="15.75" customHeight="1">
      <c r="B341" s="21"/>
      <c r="C341" s="117" t="s">
        <v>541</v>
      </c>
      <c r="D341" s="117" t="s">
        <v>130</v>
      </c>
      <c r="E341" s="118" t="s">
        <v>542</v>
      </c>
      <c r="F341" s="197" t="s">
        <v>543</v>
      </c>
      <c r="G341" s="198"/>
      <c r="H341" s="198"/>
      <c r="I341" s="198"/>
      <c r="J341" s="120" t="s">
        <v>524</v>
      </c>
      <c r="K341" s="121">
        <v>5</v>
      </c>
      <c r="L341" s="199"/>
      <c r="M341" s="198"/>
      <c r="N341" s="200">
        <f>ROUND($L$341*$K$341,2)</f>
        <v>0</v>
      </c>
      <c r="O341" s="198"/>
      <c r="P341" s="198"/>
      <c r="Q341" s="198"/>
      <c r="R341" s="119" t="s">
        <v>134</v>
      </c>
      <c r="S341" s="41"/>
      <c r="T341" s="122"/>
      <c r="U341" s="123" t="s">
        <v>36</v>
      </c>
      <c r="V341" s="22"/>
      <c r="W341" s="22"/>
      <c r="X341" s="124">
        <v>9E-05</v>
      </c>
      <c r="Y341" s="124">
        <f>$X$341*$K$341</f>
        <v>0.00045000000000000004</v>
      </c>
      <c r="Z341" s="124">
        <v>0</v>
      </c>
      <c r="AA341" s="125">
        <f>$Z$341*$K$341</f>
        <v>0</v>
      </c>
      <c r="AR341" s="80" t="s">
        <v>215</v>
      </c>
      <c r="AT341" s="80" t="s">
        <v>130</v>
      </c>
      <c r="AU341" s="80" t="s">
        <v>74</v>
      </c>
      <c r="AY341" s="6" t="s">
        <v>129</v>
      </c>
      <c r="BE341" s="126">
        <f>IF($U$341="základní",$N$341,0)</f>
        <v>0</v>
      </c>
      <c r="BF341" s="126">
        <f>IF($U$341="snížená",$N$341,0)</f>
        <v>0</v>
      </c>
      <c r="BG341" s="126">
        <f>IF($U$341="zákl. přenesená",$N$341,0)</f>
        <v>0</v>
      </c>
      <c r="BH341" s="126">
        <f>IF($U$341="sníž. přenesená",$N$341,0)</f>
        <v>0</v>
      </c>
      <c r="BI341" s="126">
        <f>IF($U$341="nulová",$N$341,0)</f>
        <v>0</v>
      </c>
      <c r="BJ341" s="80" t="s">
        <v>17</v>
      </c>
      <c r="BK341" s="126">
        <f>ROUND($L$341*$K$341,2)</f>
        <v>0</v>
      </c>
      <c r="BL341" s="80" t="s">
        <v>215</v>
      </c>
      <c r="BM341" s="80" t="s">
        <v>544</v>
      </c>
    </row>
    <row r="342" spans="2:47" s="6" customFormat="1" ht="16.5" customHeight="1">
      <c r="B342" s="21"/>
      <c r="C342" s="22"/>
      <c r="D342" s="22"/>
      <c r="E342" s="22"/>
      <c r="F342" s="201" t="s">
        <v>545</v>
      </c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41"/>
      <c r="T342" s="50"/>
      <c r="U342" s="22"/>
      <c r="V342" s="22"/>
      <c r="W342" s="22"/>
      <c r="X342" s="22"/>
      <c r="Y342" s="22"/>
      <c r="Z342" s="22"/>
      <c r="AA342" s="51"/>
      <c r="AT342" s="6" t="s">
        <v>137</v>
      </c>
      <c r="AU342" s="6" t="s">
        <v>74</v>
      </c>
    </row>
    <row r="343" spans="2:65" s="6" customFormat="1" ht="15.75" customHeight="1">
      <c r="B343" s="21"/>
      <c r="C343" s="141" t="s">
        <v>546</v>
      </c>
      <c r="D343" s="141" t="s">
        <v>210</v>
      </c>
      <c r="E343" s="142" t="s">
        <v>547</v>
      </c>
      <c r="F343" s="206" t="s">
        <v>548</v>
      </c>
      <c r="G343" s="207"/>
      <c r="H343" s="207"/>
      <c r="I343" s="207"/>
      <c r="J343" s="143" t="s">
        <v>259</v>
      </c>
      <c r="K343" s="144">
        <v>2</v>
      </c>
      <c r="L343" s="208"/>
      <c r="M343" s="207"/>
      <c r="N343" s="209">
        <f>ROUND($L$343*$K$343,2)</f>
        <v>0</v>
      </c>
      <c r="O343" s="198"/>
      <c r="P343" s="198"/>
      <c r="Q343" s="198"/>
      <c r="R343" s="119" t="s">
        <v>134</v>
      </c>
      <c r="S343" s="41"/>
      <c r="T343" s="122"/>
      <c r="U343" s="123" t="s">
        <v>36</v>
      </c>
      <c r="V343" s="22"/>
      <c r="W343" s="22"/>
      <c r="X343" s="124">
        <v>0.0005</v>
      </c>
      <c r="Y343" s="124">
        <f>$X$343*$K$343</f>
        <v>0.001</v>
      </c>
      <c r="Z343" s="124">
        <v>0</v>
      </c>
      <c r="AA343" s="125">
        <f>$Z$343*$K$343</f>
        <v>0</v>
      </c>
      <c r="AR343" s="80" t="s">
        <v>307</v>
      </c>
      <c r="AT343" s="80" t="s">
        <v>210</v>
      </c>
      <c r="AU343" s="80" t="s">
        <v>74</v>
      </c>
      <c r="AY343" s="6" t="s">
        <v>129</v>
      </c>
      <c r="BE343" s="126">
        <f>IF($U$343="základní",$N$343,0)</f>
        <v>0</v>
      </c>
      <c r="BF343" s="126">
        <f>IF($U$343="snížená",$N$343,0)</f>
        <v>0</v>
      </c>
      <c r="BG343" s="126">
        <f>IF($U$343="zákl. přenesená",$N$343,0)</f>
        <v>0</v>
      </c>
      <c r="BH343" s="126">
        <f>IF($U$343="sníž. přenesená",$N$343,0)</f>
        <v>0</v>
      </c>
      <c r="BI343" s="126">
        <f>IF($U$343="nulová",$N$343,0)</f>
        <v>0</v>
      </c>
      <c r="BJ343" s="80" t="s">
        <v>17</v>
      </c>
      <c r="BK343" s="126">
        <f>ROUND($L$343*$K$343,2)</f>
        <v>0</v>
      </c>
      <c r="BL343" s="80" t="s">
        <v>215</v>
      </c>
      <c r="BM343" s="80" t="s">
        <v>549</v>
      </c>
    </row>
    <row r="344" spans="2:47" s="6" customFormat="1" ht="16.5" customHeight="1">
      <c r="B344" s="21"/>
      <c r="C344" s="22"/>
      <c r="D344" s="22"/>
      <c r="E344" s="22"/>
      <c r="F344" s="201" t="s">
        <v>550</v>
      </c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41"/>
      <c r="T344" s="50"/>
      <c r="U344" s="22"/>
      <c r="V344" s="22"/>
      <c r="W344" s="22"/>
      <c r="X344" s="22"/>
      <c r="Y344" s="22"/>
      <c r="Z344" s="22"/>
      <c r="AA344" s="51"/>
      <c r="AT344" s="6" t="s">
        <v>137</v>
      </c>
      <c r="AU344" s="6" t="s">
        <v>74</v>
      </c>
    </row>
    <row r="345" spans="2:47" s="6" customFormat="1" ht="27" customHeight="1">
      <c r="B345" s="21"/>
      <c r="C345" s="22"/>
      <c r="D345" s="22"/>
      <c r="E345" s="22"/>
      <c r="F345" s="210" t="s">
        <v>551</v>
      </c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41"/>
      <c r="T345" s="50"/>
      <c r="U345" s="22"/>
      <c r="V345" s="22"/>
      <c r="W345" s="22"/>
      <c r="X345" s="22"/>
      <c r="Y345" s="22"/>
      <c r="Z345" s="22"/>
      <c r="AA345" s="51"/>
      <c r="AT345" s="6" t="s">
        <v>301</v>
      </c>
      <c r="AU345" s="6" t="s">
        <v>74</v>
      </c>
    </row>
    <row r="346" spans="2:51" s="6" customFormat="1" ht="15.75" customHeight="1">
      <c r="B346" s="127"/>
      <c r="C346" s="128"/>
      <c r="D346" s="128"/>
      <c r="E346" s="128"/>
      <c r="F346" s="202" t="s">
        <v>74</v>
      </c>
      <c r="G346" s="203"/>
      <c r="H346" s="203"/>
      <c r="I346" s="203"/>
      <c r="J346" s="128"/>
      <c r="K346" s="129">
        <v>2</v>
      </c>
      <c r="L346" s="128"/>
      <c r="M346" s="128"/>
      <c r="N346" s="128"/>
      <c r="O346" s="128"/>
      <c r="P346" s="128"/>
      <c r="Q346" s="128"/>
      <c r="R346" s="128"/>
      <c r="S346" s="130"/>
      <c r="T346" s="131"/>
      <c r="U346" s="128"/>
      <c r="V346" s="128"/>
      <c r="W346" s="128"/>
      <c r="X346" s="128"/>
      <c r="Y346" s="128"/>
      <c r="Z346" s="128"/>
      <c r="AA346" s="132"/>
      <c r="AT346" s="133" t="s">
        <v>140</v>
      </c>
      <c r="AU346" s="133" t="s">
        <v>74</v>
      </c>
      <c r="AV346" s="133" t="s">
        <v>74</v>
      </c>
      <c r="AW346" s="133" t="s">
        <v>90</v>
      </c>
      <c r="AX346" s="133" t="s">
        <v>17</v>
      </c>
      <c r="AY346" s="133" t="s">
        <v>129</v>
      </c>
    </row>
    <row r="347" spans="2:65" s="6" customFormat="1" ht="27" customHeight="1">
      <c r="B347" s="21"/>
      <c r="C347" s="141" t="s">
        <v>552</v>
      </c>
      <c r="D347" s="141" t="s">
        <v>210</v>
      </c>
      <c r="E347" s="142" t="s">
        <v>553</v>
      </c>
      <c r="F347" s="206" t="s">
        <v>554</v>
      </c>
      <c r="G347" s="207"/>
      <c r="H347" s="207"/>
      <c r="I347" s="207"/>
      <c r="J347" s="143" t="s">
        <v>259</v>
      </c>
      <c r="K347" s="144">
        <v>1</v>
      </c>
      <c r="L347" s="208"/>
      <c r="M347" s="207"/>
      <c r="N347" s="209">
        <f>ROUND($L$347*$K$347,2)</f>
        <v>0</v>
      </c>
      <c r="O347" s="198"/>
      <c r="P347" s="198"/>
      <c r="Q347" s="198"/>
      <c r="R347" s="119" t="s">
        <v>134</v>
      </c>
      <c r="S347" s="41"/>
      <c r="T347" s="122"/>
      <c r="U347" s="123" t="s">
        <v>36</v>
      </c>
      <c r="V347" s="22"/>
      <c r="W347" s="22"/>
      <c r="X347" s="124">
        <v>0.0008</v>
      </c>
      <c r="Y347" s="124">
        <f>$X$347*$K$347</f>
        <v>0.0008</v>
      </c>
      <c r="Z347" s="124">
        <v>0</v>
      </c>
      <c r="AA347" s="125">
        <f>$Z$347*$K$347</f>
        <v>0</v>
      </c>
      <c r="AR347" s="80" t="s">
        <v>307</v>
      </c>
      <c r="AT347" s="80" t="s">
        <v>210</v>
      </c>
      <c r="AU347" s="80" t="s">
        <v>74</v>
      </c>
      <c r="AY347" s="6" t="s">
        <v>129</v>
      </c>
      <c r="BE347" s="126">
        <f>IF($U$347="základní",$N$347,0)</f>
        <v>0</v>
      </c>
      <c r="BF347" s="126">
        <f>IF($U$347="snížená",$N$347,0)</f>
        <v>0</v>
      </c>
      <c r="BG347" s="126">
        <f>IF($U$347="zákl. přenesená",$N$347,0)</f>
        <v>0</v>
      </c>
      <c r="BH347" s="126">
        <f>IF($U$347="sníž. přenesená",$N$347,0)</f>
        <v>0</v>
      </c>
      <c r="BI347" s="126">
        <f>IF($U$347="nulová",$N$347,0)</f>
        <v>0</v>
      </c>
      <c r="BJ347" s="80" t="s">
        <v>17</v>
      </c>
      <c r="BK347" s="126">
        <f>ROUND($L$347*$K$347,2)</f>
        <v>0</v>
      </c>
      <c r="BL347" s="80" t="s">
        <v>215</v>
      </c>
      <c r="BM347" s="80" t="s">
        <v>555</v>
      </c>
    </row>
    <row r="348" spans="2:47" s="6" customFormat="1" ht="16.5" customHeight="1">
      <c r="B348" s="21"/>
      <c r="C348" s="22"/>
      <c r="D348" s="22"/>
      <c r="E348" s="22"/>
      <c r="F348" s="201" t="s">
        <v>556</v>
      </c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41"/>
      <c r="T348" s="50"/>
      <c r="U348" s="22"/>
      <c r="V348" s="22"/>
      <c r="W348" s="22"/>
      <c r="X348" s="22"/>
      <c r="Y348" s="22"/>
      <c r="Z348" s="22"/>
      <c r="AA348" s="51"/>
      <c r="AT348" s="6" t="s">
        <v>137</v>
      </c>
      <c r="AU348" s="6" t="s">
        <v>74</v>
      </c>
    </row>
    <row r="349" spans="2:51" s="6" customFormat="1" ht="15.75" customHeight="1">
      <c r="B349" s="127"/>
      <c r="C349" s="128"/>
      <c r="D349" s="128"/>
      <c r="E349" s="128"/>
      <c r="F349" s="202" t="s">
        <v>17</v>
      </c>
      <c r="G349" s="203"/>
      <c r="H349" s="203"/>
      <c r="I349" s="203"/>
      <c r="J349" s="128"/>
      <c r="K349" s="129">
        <v>1</v>
      </c>
      <c r="L349" s="128"/>
      <c r="M349" s="128"/>
      <c r="N349" s="128"/>
      <c r="O349" s="128"/>
      <c r="P349" s="128"/>
      <c r="Q349" s="128"/>
      <c r="R349" s="128"/>
      <c r="S349" s="130"/>
      <c r="T349" s="131"/>
      <c r="U349" s="128"/>
      <c r="V349" s="128"/>
      <c r="W349" s="128"/>
      <c r="X349" s="128"/>
      <c r="Y349" s="128"/>
      <c r="Z349" s="128"/>
      <c r="AA349" s="132"/>
      <c r="AT349" s="133" t="s">
        <v>140</v>
      </c>
      <c r="AU349" s="133" t="s">
        <v>74</v>
      </c>
      <c r="AV349" s="133" t="s">
        <v>74</v>
      </c>
      <c r="AW349" s="133" t="s">
        <v>90</v>
      </c>
      <c r="AX349" s="133" t="s">
        <v>17</v>
      </c>
      <c r="AY349" s="133" t="s">
        <v>129</v>
      </c>
    </row>
    <row r="350" spans="2:65" s="6" customFormat="1" ht="15.75" customHeight="1">
      <c r="B350" s="21"/>
      <c r="C350" s="141" t="s">
        <v>557</v>
      </c>
      <c r="D350" s="141" t="s">
        <v>210</v>
      </c>
      <c r="E350" s="142" t="s">
        <v>558</v>
      </c>
      <c r="F350" s="206" t="s">
        <v>559</v>
      </c>
      <c r="G350" s="207"/>
      <c r="H350" s="207"/>
      <c r="I350" s="207"/>
      <c r="J350" s="143" t="s">
        <v>259</v>
      </c>
      <c r="K350" s="144">
        <v>1</v>
      </c>
      <c r="L350" s="208"/>
      <c r="M350" s="207"/>
      <c r="N350" s="209">
        <f>ROUND($L$350*$K$350,2)</f>
        <v>0</v>
      </c>
      <c r="O350" s="198"/>
      <c r="P350" s="198"/>
      <c r="Q350" s="198"/>
      <c r="R350" s="119" t="s">
        <v>134</v>
      </c>
      <c r="S350" s="41"/>
      <c r="T350" s="122"/>
      <c r="U350" s="123" t="s">
        <v>36</v>
      </c>
      <c r="V350" s="22"/>
      <c r="W350" s="22"/>
      <c r="X350" s="124">
        <v>0.00033</v>
      </c>
      <c r="Y350" s="124">
        <f>$X$350*$K$350</f>
        <v>0.00033</v>
      </c>
      <c r="Z350" s="124">
        <v>0</v>
      </c>
      <c r="AA350" s="125">
        <f>$Z$350*$K$350</f>
        <v>0</v>
      </c>
      <c r="AR350" s="80" t="s">
        <v>307</v>
      </c>
      <c r="AT350" s="80" t="s">
        <v>210</v>
      </c>
      <c r="AU350" s="80" t="s">
        <v>74</v>
      </c>
      <c r="AY350" s="6" t="s">
        <v>129</v>
      </c>
      <c r="BE350" s="126">
        <f>IF($U$350="základní",$N$350,0)</f>
        <v>0</v>
      </c>
      <c r="BF350" s="126">
        <f>IF($U$350="snížená",$N$350,0)</f>
        <v>0</v>
      </c>
      <c r="BG350" s="126">
        <f>IF($U$350="zákl. přenesená",$N$350,0)</f>
        <v>0</v>
      </c>
      <c r="BH350" s="126">
        <f>IF($U$350="sníž. přenesená",$N$350,0)</f>
        <v>0</v>
      </c>
      <c r="BI350" s="126">
        <f>IF($U$350="nulová",$N$350,0)</f>
        <v>0</v>
      </c>
      <c r="BJ350" s="80" t="s">
        <v>17</v>
      </c>
      <c r="BK350" s="126">
        <f>ROUND($L$350*$K$350,2)</f>
        <v>0</v>
      </c>
      <c r="BL350" s="80" t="s">
        <v>215</v>
      </c>
      <c r="BM350" s="80" t="s">
        <v>560</v>
      </c>
    </row>
    <row r="351" spans="2:47" s="6" customFormat="1" ht="16.5" customHeight="1">
      <c r="B351" s="21"/>
      <c r="C351" s="22"/>
      <c r="D351" s="22"/>
      <c r="E351" s="22"/>
      <c r="F351" s="201" t="s">
        <v>561</v>
      </c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41"/>
      <c r="T351" s="50"/>
      <c r="U351" s="22"/>
      <c r="V351" s="22"/>
      <c r="W351" s="22"/>
      <c r="X351" s="22"/>
      <c r="Y351" s="22"/>
      <c r="Z351" s="22"/>
      <c r="AA351" s="51"/>
      <c r="AT351" s="6" t="s">
        <v>137</v>
      </c>
      <c r="AU351" s="6" t="s">
        <v>74</v>
      </c>
    </row>
    <row r="352" spans="2:51" s="6" customFormat="1" ht="15.75" customHeight="1">
      <c r="B352" s="127"/>
      <c r="C352" s="128"/>
      <c r="D352" s="128"/>
      <c r="E352" s="128"/>
      <c r="F352" s="202" t="s">
        <v>17</v>
      </c>
      <c r="G352" s="203"/>
      <c r="H352" s="203"/>
      <c r="I352" s="203"/>
      <c r="J352" s="128"/>
      <c r="K352" s="129">
        <v>1</v>
      </c>
      <c r="L352" s="128"/>
      <c r="M352" s="128"/>
      <c r="N352" s="128"/>
      <c r="O352" s="128"/>
      <c r="P352" s="128"/>
      <c r="Q352" s="128"/>
      <c r="R352" s="128"/>
      <c r="S352" s="130"/>
      <c r="T352" s="131"/>
      <c r="U352" s="128"/>
      <c r="V352" s="128"/>
      <c r="W352" s="128"/>
      <c r="X352" s="128"/>
      <c r="Y352" s="128"/>
      <c r="Z352" s="128"/>
      <c r="AA352" s="132"/>
      <c r="AT352" s="133" t="s">
        <v>140</v>
      </c>
      <c r="AU352" s="133" t="s">
        <v>74</v>
      </c>
      <c r="AV352" s="133" t="s">
        <v>74</v>
      </c>
      <c r="AW352" s="133" t="s">
        <v>90</v>
      </c>
      <c r="AX352" s="133" t="s">
        <v>17</v>
      </c>
      <c r="AY352" s="133" t="s">
        <v>129</v>
      </c>
    </row>
    <row r="353" spans="2:65" s="6" customFormat="1" ht="15.75" customHeight="1">
      <c r="B353" s="21"/>
      <c r="C353" s="117" t="s">
        <v>562</v>
      </c>
      <c r="D353" s="117" t="s">
        <v>130</v>
      </c>
      <c r="E353" s="118" t="s">
        <v>563</v>
      </c>
      <c r="F353" s="197" t="s">
        <v>564</v>
      </c>
      <c r="G353" s="198"/>
      <c r="H353" s="198"/>
      <c r="I353" s="198"/>
      <c r="J353" s="120" t="s">
        <v>524</v>
      </c>
      <c r="K353" s="121">
        <v>1</v>
      </c>
      <c r="L353" s="199"/>
      <c r="M353" s="198"/>
      <c r="N353" s="200">
        <f>ROUND($L$353*$K$353,2)</f>
        <v>0</v>
      </c>
      <c r="O353" s="198"/>
      <c r="P353" s="198"/>
      <c r="Q353" s="198"/>
      <c r="R353" s="119" t="s">
        <v>134</v>
      </c>
      <c r="S353" s="41"/>
      <c r="T353" s="122"/>
      <c r="U353" s="123" t="s">
        <v>36</v>
      </c>
      <c r="V353" s="22"/>
      <c r="W353" s="22"/>
      <c r="X353" s="124">
        <v>0.00195</v>
      </c>
      <c r="Y353" s="124">
        <f>$X$353*$K$353</f>
        <v>0.00195</v>
      </c>
      <c r="Z353" s="124">
        <v>0</v>
      </c>
      <c r="AA353" s="125">
        <f>$Z$353*$K$353</f>
        <v>0</v>
      </c>
      <c r="AR353" s="80" t="s">
        <v>215</v>
      </c>
      <c r="AT353" s="80" t="s">
        <v>130</v>
      </c>
      <c r="AU353" s="80" t="s">
        <v>74</v>
      </c>
      <c r="AY353" s="6" t="s">
        <v>129</v>
      </c>
      <c r="BE353" s="126">
        <f>IF($U$353="základní",$N$353,0)</f>
        <v>0</v>
      </c>
      <c r="BF353" s="126">
        <f>IF($U$353="snížená",$N$353,0)</f>
        <v>0</v>
      </c>
      <c r="BG353" s="126">
        <f>IF($U$353="zákl. přenesená",$N$353,0)</f>
        <v>0</v>
      </c>
      <c r="BH353" s="126">
        <f>IF($U$353="sníž. přenesená",$N$353,0)</f>
        <v>0</v>
      </c>
      <c r="BI353" s="126">
        <f>IF($U$353="nulová",$N$353,0)</f>
        <v>0</v>
      </c>
      <c r="BJ353" s="80" t="s">
        <v>17</v>
      </c>
      <c r="BK353" s="126">
        <f>ROUND($L$353*$K$353,2)</f>
        <v>0</v>
      </c>
      <c r="BL353" s="80" t="s">
        <v>215</v>
      </c>
      <c r="BM353" s="80" t="s">
        <v>565</v>
      </c>
    </row>
    <row r="354" spans="2:47" s="6" customFormat="1" ht="16.5" customHeight="1">
      <c r="B354" s="21"/>
      <c r="C354" s="22"/>
      <c r="D354" s="22"/>
      <c r="E354" s="22"/>
      <c r="F354" s="201" t="s">
        <v>566</v>
      </c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41"/>
      <c r="T354" s="50"/>
      <c r="U354" s="22"/>
      <c r="V354" s="22"/>
      <c r="W354" s="22"/>
      <c r="X354" s="22"/>
      <c r="Y354" s="22"/>
      <c r="Z354" s="22"/>
      <c r="AA354" s="51"/>
      <c r="AT354" s="6" t="s">
        <v>137</v>
      </c>
      <c r="AU354" s="6" t="s">
        <v>74</v>
      </c>
    </row>
    <row r="355" spans="2:51" s="6" customFormat="1" ht="15.75" customHeight="1">
      <c r="B355" s="127"/>
      <c r="C355" s="128"/>
      <c r="D355" s="128"/>
      <c r="E355" s="128"/>
      <c r="F355" s="202" t="s">
        <v>17</v>
      </c>
      <c r="G355" s="203"/>
      <c r="H355" s="203"/>
      <c r="I355" s="203"/>
      <c r="J355" s="128"/>
      <c r="K355" s="129">
        <v>1</v>
      </c>
      <c r="L355" s="128"/>
      <c r="M355" s="128"/>
      <c r="N355" s="128"/>
      <c r="O355" s="128"/>
      <c r="P355" s="128"/>
      <c r="Q355" s="128"/>
      <c r="R355" s="128"/>
      <c r="S355" s="130"/>
      <c r="T355" s="131"/>
      <c r="U355" s="128"/>
      <c r="V355" s="128"/>
      <c r="W355" s="128"/>
      <c r="X355" s="128"/>
      <c r="Y355" s="128"/>
      <c r="Z355" s="128"/>
      <c r="AA355" s="132"/>
      <c r="AT355" s="133" t="s">
        <v>140</v>
      </c>
      <c r="AU355" s="133" t="s">
        <v>74</v>
      </c>
      <c r="AV355" s="133" t="s">
        <v>74</v>
      </c>
      <c r="AW355" s="133" t="s">
        <v>90</v>
      </c>
      <c r="AX355" s="133" t="s">
        <v>17</v>
      </c>
      <c r="AY355" s="133" t="s">
        <v>129</v>
      </c>
    </row>
    <row r="356" spans="2:65" s="6" customFormat="1" ht="27" customHeight="1">
      <c r="B356" s="21"/>
      <c r="C356" s="117" t="s">
        <v>567</v>
      </c>
      <c r="D356" s="117" t="s">
        <v>130</v>
      </c>
      <c r="E356" s="118" t="s">
        <v>568</v>
      </c>
      <c r="F356" s="197" t="s">
        <v>569</v>
      </c>
      <c r="G356" s="198"/>
      <c r="H356" s="198"/>
      <c r="I356" s="198"/>
      <c r="J356" s="120" t="s">
        <v>196</v>
      </c>
      <c r="K356" s="121">
        <v>0.006</v>
      </c>
      <c r="L356" s="199"/>
      <c r="M356" s="198"/>
      <c r="N356" s="200">
        <f>ROUND($L$356*$K$356,2)</f>
        <v>0</v>
      </c>
      <c r="O356" s="198"/>
      <c r="P356" s="198"/>
      <c r="Q356" s="198"/>
      <c r="R356" s="119" t="s">
        <v>134</v>
      </c>
      <c r="S356" s="41"/>
      <c r="T356" s="122"/>
      <c r="U356" s="123" t="s">
        <v>36</v>
      </c>
      <c r="V356" s="22"/>
      <c r="W356" s="22"/>
      <c r="X356" s="124">
        <v>0</v>
      </c>
      <c r="Y356" s="124">
        <f>$X$356*$K$356</f>
        <v>0</v>
      </c>
      <c r="Z356" s="124">
        <v>0</v>
      </c>
      <c r="AA356" s="125">
        <f>$Z$356*$K$356</f>
        <v>0</v>
      </c>
      <c r="AR356" s="80" t="s">
        <v>215</v>
      </c>
      <c r="AT356" s="80" t="s">
        <v>130</v>
      </c>
      <c r="AU356" s="80" t="s">
        <v>74</v>
      </c>
      <c r="AY356" s="6" t="s">
        <v>129</v>
      </c>
      <c r="BE356" s="126">
        <f>IF($U$356="základní",$N$356,0)</f>
        <v>0</v>
      </c>
      <c r="BF356" s="126">
        <f>IF($U$356="snížená",$N$356,0)</f>
        <v>0</v>
      </c>
      <c r="BG356" s="126">
        <f>IF($U$356="zákl. přenesená",$N$356,0)</f>
        <v>0</v>
      </c>
      <c r="BH356" s="126">
        <f>IF($U$356="sníž. přenesená",$N$356,0)</f>
        <v>0</v>
      </c>
      <c r="BI356" s="126">
        <f>IF($U$356="nulová",$N$356,0)</f>
        <v>0</v>
      </c>
      <c r="BJ356" s="80" t="s">
        <v>17</v>
      </c>
      <c r="BK356" s="126">
        <f>ROUND($L$356*$K$356,2)</f>
        <v>0</v>
      </c>
      <c r="BL356" s="80" t="s">
        <v>215</v>
      </c>
      <c r="BM356" s="80" t="s">
        <v>570</v>
      </c>
    </row>
    <row r="357" spans="2:47" s="6" customFormat="1" ht="16.5" customHeight="1">
      <c r="B357" s="21"/>
      <c r="C357" s="22"/>
      <c r="D357" s="22"/>
      <c r="E357" s="22"/>
      <c r="F357" s="201" t="s">
        <v>571</v>
      </c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41"/>
      <c r="T357" s="50"/>
      <c r="U357" s="22"/>
      <c r="V357" s="22"/>
      <c r="W357" s="22"/>
      <c r="X357" s="22"/>
      <c r="Y357" s="22"/>
      <c r="Z357" s="22"/>
      <c r="AA357" s="51"/>
      <c r="AT357" s="6" t="s">
        <v>137</v>
      </c>
      <c r="AU357" s="6" t="s">
        <v>74</v>
      </c>
    </row>
    <row r="358" spans="2:63" s="106" customFormat="1" ht="30.75" customHeight="1">
      <c r="B358" s="107"/>
      <c r="C358" s="108"/>
      <c r="D358" s="116" t="s">
        <v>107</v>
      </c>
      <c r="E358" s="108"/>
      <c r="F358" s="108"/>
      <c r="G358" s="108"/>
      <c r="H358" s="108"/>
      <c r="I358" s="108"/>
      <c r="J358" s="108"/>
      <c r="K358" s="108"/>
      <c r="L358" s="108"/>
      <c r="M358" s="108"/>
      <c r="N358" s="214">
        <f>$BK$358</f>
        <v>0</v>
      </c>
      <c r="O358" s="213"/>
      <c r="P358" s="213"/>
      <c r="Q358" s="213"/>
      <c r="R358" s="108"/>
      <c r="S358" s="110"/>
      <c r="T358" s="111"/>
      <c r="U358" s="108"/>
      <c r="V358" s="108"/>
      <c r="W358" s="112">
        <f>SUM($W$359:$W$365)</f>
        <v>0</v>
      </c>
      <c r="X358" s="108"/>
      <c r="Y358" s="112">
        <f>SUM($Y$359:$Y$365)</f>
        <v>0.016050000000000002</v>
      </c>
      <c r="Z358" s="108"/>
      <c r="AA358" s="113">
        <f>SUM($AA$359:$AA$365)</f>
        <v>0</v>
      </c>
      <c r="AR358" s="114" t="s">
        <v>74</v>
      </c>
      <c r="AT358" s="114" t="s">
        <v>65</v>
      </c>
      <c r="AU358" s="114" t="s">
        <v>17</v>
      </c>
      <c r="AY358" s="114" t="s">
        <v>129</v>
      </c>
      <c r="BK358" s="115">
        <f>SUM($BK$359:$BK$365)</f>
        <v>0</v>
      </c>
    </row>
    <row r="359" spans="2:65" s="6" customFormat="1" ht="15.75" customHeight="1">
      <c r="B359" s="21"/>
      <c r="C359" s="117" t="s">
        <v>572</v>
      </c>
      <c r="D359" s="117" t="s">
        <v>130</v>
      </c>
      <c r="E359" s="118" t="s">
        <v>573</v>
      </c>
      <c r="F359" s="197" t="s">
        <v>574</v>
      </c>
      <c r="G359" s="198"/>
      <c r="H359" s="198"/>
      <c r="I359" s="198"/>
      <c r="J359" s="120" t="s">
        <v>259</v>
      </c>
      <c r="K359" s="121">
        <v>1</v>
      </c>
      <c r="L359" s="199"/>
      <c r="M359" s="198"/>
      <c r="N359" s="200">
        <f>ROUND($L$359*$K$359,2)</f>
        <v>0</v>
      </c>
      <c r="O359" s="198"/>
      <c r="P359" s="198"/>
      <c r="Q359" s="198"/>
      <c r="R359" s="119" t="s">
        <v>134</v>
      </c>
      <c r="S359" s="41"/>
      <c r="T359" s="122"/>
      <c r="U359" s="123" t="s">
        <v>36</v>
      </c>
      <c r="V359" s="22"/>
      <c r="W359" s="22"/>
      <c r="X359" s="124">
        <v>5E-05</v>
      </c>
      <c r="Y359" s="124">
        <f>$X$359*$K$359</f>
        <v>5E-05</v>
      </c>
      <c r="Z359" s="124">
        <v>0</v>
      </c>
      <c r="AA359" s="125">
        <f>$Z$359*$K$359</f>
        <v>0</v>
      </c>
      <c r="AR359" s="80" t="s">
        <v>215</v>
      </c>
      <c r="AT359" s="80" t="s">
        <v>130</v>
      </c>
      <c r="AU359" s="80" t="s">
        <v>74</v>
      </c>
      <c r="AY359" s="6" t="s">
        <v>129</v>
      </c>
      <c r="BE359" s="126">
        <f>IF($U$359="základní",$N$359,0)</f>
        <v>0</v>
      </c>
      <c r="BF359" s="126">
        <f>IF($U$359="snížená",$N$359,0)</f>
        <v>0</v>
      </c>
      <c r="BG359" s="126">
        <f>IF($U$359="zákl. přenesená",$N$359,0)</f>
        <v>0</v>
      </c>
      <c r="BH359" s="126">
        <f>IF($U$359="sníž. přenesená",$N$359,0)</f>
        <v>0</v>
      </c>
      <c r="BI359" s="126">
        <f>IF($U$359="nulová",$N$359,0)</f>
        <v>0</v>
      </c>
      <c r="BJ359" s="80" t="s">
        <v>17</v>
      </c>
      <c r="BK359" s="126">
        <f>ROUND($L$359*$K$359,2)</f>
        <v>0</v>
      </c>
      <c r="BL359" s="80" t="s">
        <v>215</v>
      </c>
      <c r="BM359" s="80" t="s">
        <v>575</v>
      </c>
    </row>
    <row r="360" spans="2:47" s="6" customFormat="1" ht="16.5" customHeight="1">
      <c r="B360" s="21"/>
      <c r="C360" s="22"/>
      <c r="D360" s="22"/>
      <c r="E360" s="22"/>
      <c r="F360" s="201" t="s">
        <v>574</v>
      </c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41"/>
      <c r="T360" s="50"/>
      <c r="U360" s="22"/>
      <c r="V360" s="22"/>
      <c r="W360" s="22"/>
      <c r="X360" s="22"/>
      <c r="Y360" s="22"/>
      <c r="Z360" s="22"/>
      <c r="AA360" s="51"/>
      <c r="AT360" s="6" t="s">
        <v>137</v>
      </c>
      <c r="AU360" s="6" t="s">
        <v>74</v>
      </c>
    </row>
    <row r="361" spans="2:51" s="6" customFormat="1" ht="15.75" customHeight="1">
      <c r="B361" s="127"/>
      <c r="C361" s="128"/>
      <c r="D361" s="128"/>
      <c r="E361" s="128"/>
      <c r="F361" s="202" t="s">
        <v>17</v>
      </c>
      <c r="G361" s="203"/>
      <c r="H361" s="203"/>
      <c r="I361" s="203"/>
      <c r="J361" s="128"/>
      <c r="K361" s="129">
        <v>1</v>
      </c>
      <c r="L361" s="128"/>
      <c r="M361" s="128"/>
      <c r="N361" s="128"/>
      <c r="O361" s="128"/>
      <c r="P361" s="128"/>
      <c r="Q361" s="128"/>
      <c r="R361" s="128"/>
      <c r="S361" s="130"/>
      <c r="T361" s="131"/>
      <c r="U361" s="128"/>
      <c r="V361" s="128"/>
      <c r="W361" s="128"/>
      <c r="X361" s="128"/>
      <c r="Y361" s="128"/>
      <c r="Z361" s="128"/>
      <c r="AA361" s="132"/>
      <c r="AT361" s="133" t="s">
        <v>140</v>
      </c>
      <c r="AU361" s="133" t="s">
        <v>74</v>
      </c>
      <c r="AV361" s="133" t="s">
        <v>74</v>
      </c>
      <c r="AW361" s="133" t="s">
        <v>90</v>
      </c>
      <c r="AX361" s="133" t="s">
        <v>17</v>
      </c>
      <c r="AY361" s="133" t="s">
        <v>129</v>
      </c>
    </row>
    <row r="362" spans="2:65" s="6" customFormat="1" ht="27" customHeight="1">
      <c r="B362" s="21"/>
      <c r="C362" s="141" t="s">
        <v>576</v>
      </c>
      <c r="D362" s="141" t="s">
        <v>210</v>
      </c>
      <c r="E362" s="142" t="s">
        <v>577</v>
      </c>
      <c r="F362" s="206" t="s">
        <v>578</v>
      </c>
      <c r="G362" s="207"/>
      <c r="H362" s="207"/>
      <c r="I362" s="207"/>
      <c r="J362" s="143" t="s">
        <v>259</v>
      </c>
      <c r="K362" s="144">
        <v>1</v>
      </c>
      <c r="L362" s="208"/>
      <c r="M362" s="207"/>
      <c r="N362" s="209">
        <f>ROUND($L$362*$K$362,2)</f>
        <v>0</v>
      </c>
      <c r="O362" s="198"/>
      <c r="P362" s="198"/>
      <c r="Q362" s="198"/>
      <c r="R362" s="119" t="s">
        <v>134</v>
      </c>
      <c r="S362" s="41"/>
      <c r="T362" s="122"/>
      <c r="U362" s="123" t="s">
        <v>36</v>
      </c>
      <c r="V362" s="22"/>
      <c r="W362" s="22"/>
      <c r="X362" s="124">
        <v>0.016</v>
      </c>
      <c r="Y362" s="124">
        <f>$X$362*$K$362</f>
        <v>0.016</v>
      </c>
      <c r="Z362" s="124">
        <v>0</v>
      </c>
      <c r="AA362" s="125">
        <f>$Z$362*$K$362</f>
        <v>0</v>
      </c>
      <c r="AR362" s="80" t="s">
        <v>307</v>
      </c>
      <c r="AT362" s="80" t="s">
        <v>210</v>
      </c>
      <c r="AU362" s="80" t="s">
        <v>74</v>
      </c>
      <c r="AY362" s="6" t="s">
        <v>129</v>
      </c>
      <c r="BE362" s="126">
        <f>IF($U$362="základní",$N$362,0)</f>
        <v>0</v>
      </c>
      <c r="BF362" s="126">
        <f>IF($U$362="snížená",$N$362,0)</f>
        <v>0</v>
      </c>
      <c r="BG362" s="126">
        <f>IF($U$362="zákl. přenesená",$N$362,0)</f>
        <v>0</v>
      </c>
      <c r="BH362" s="126">
        <f>IF($U$362="sníž. přenesená",$N$362,0)</f>
        <v>0</v>
      </c>
      <c r="BI362" s="126">
        <f>IF($U$362="nulová",$N$362,0)</f>
        <v>0</v>
      </c>
      <c r="BJ362" s="80" t="s">
        <v>17</v>
      </c>
      <c r="BK362" s="126">
        <f>ROUND($L$362*$K$362,2)</f>
        <v>0</v>
      </c>
      <c r="BL362" s="80" t="s">
        <v>215</v>
      </c>
      <c r="BM362" s="80" t="s">
        <v>579</v>
      </c>
    </row>
    <row r="363" spans="2:47" s="6" customFormat="1" ht="16.5" customHeight="1">
      <c r="B363" s="21"/>
      <c r="C363" s="22"/>
      <c r="D363" s="22"/>
      <c r="E363" s="22"/>
      <c r="F363" s="201" t="s">
        <v>578</v>
      </c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41"/>
      <c r="T363" s="50"/>
      <c r="U363" s="22"/>
      <c r="V363" s="22"/>
      <c r="W363" s="22"/>
      <c r="X363" s="22"/>
      <c r="Y363" s="22"/>
      <c r="Z363" s="22"/>
      <c r="AA363" s="51"/>
      <c r="AT363" s="6" t="s">
        <v>137</v>
      </c>
      <c r="AU363" s="6" t="s">
        <v>74</v>
      </c>
    </row>
    <row r="364" spans="2:65" s="6" customFormat="1" ht="27" customHeight="1">
      <c r="B364" s="21"/>
      <c r="C364" s="117" t="s">
        <v>580</v>
      </c>
      <c r="D364" s="117" t="s">
        <v>130</v>
      </c>
      <c r="E364" s="118" t="s">
        <v>581</v>
      </c>
      <c r="F364" s="197" t="s">
        <v>582</v>
      </c>
      <c r="G364" s="198"/>
      <c r="H364" s="198"/>
      <c r="I364" s="198"/>
      <c r="J364" s="120" t="s">
        <v>196</v>
      </c>
      <c r="K364" s="121">
        <v>0.016</v>
      </c>
      <c r="L364" s="199"/>
      <c r="M364" s="198"/>
      <c r="N364" s="200">
        <f>ROUND($L$364*$K$364,2)</f>
        <v>0</v>
      </c>
      <c r="O364" s="198"/>
      <c r="P364" s="198"/>
      <c r="Q364" s="198"/>
      <c r="R364" s="119" t="s">
        <v>134</v>
      </c>
      <c r="S364" s="41"/>
      <c r="T364" s="122"/>
      <c r="U364" s="123" t="s">
        <v>36</v>
      </c>
      <c r="V364" s="22"/>
      <c r="W364" s="22"/>
      <c r="X364" s="124">
        <v>0</v>
      </c>
      <c r="Y364" s="124">
        <f>$X$364*$K$364</f>
        <v>0</v>
      </c>
      <c r="Z364" s="124">
        <v>0</v>
      </c>
      <c r="AA364" s="125">
        <f>$Z$364*$K$364</f>
        <v>0</v>
      </c>
      <c r="AR364" s="80" t="s">
        <v>215</v>
      </c>
      <c r="AT364" s="80" t="s">
        <v>130</v>
      </c>
      <c r="AU364" s="80" t="s">
        <v>74</v>
      </c>
      <c r="AY364" s="6" t="s">
        <v>129</v>
      </c>
      <c r="BE364" s="126">
        <f>IF($U$364="základní",$N$364,0)</f>
        <v>0</v>
      </c>
      <c r="BF364" s="126">
        <f>IF($U$364="snížená",$N$364,0)</f>
        <v>0</v>
      </c>
      <c r="BG364" s="126">
        <f>IF($U$364="zákl. přenesená",$N$364,0)</f>
        <v>0</v>
      </c>
      <c r="BH364" s="126">
        <f>IF($U$364="sníž. přenesená",$N$364,0)</f>
        <v>0</v>
      </c>
      <c r="BI364" s="126">
        <f>IF($U$364="nulová",$N$364,0)</f>
        <v>0</v>
      </c>
      <c r="BJ364" s="80" t="s">
        <v>17</v>
      </c>
      <c r="BK364" s="126">
        <f>ROUND($L$364*$K$364,2)</f>
        <v>0</v>
      </c>
      <c r="BL364" s="80" t="s">
        <v>215</v>
      </c>
      <c r="BM364" s="80" t="s">
        <v>583</v>
      </c>
    </row>
    <row r="365" spans="2:47" s="6" customFormat="1" ht="16.5" customHeight="1">
      <c r="B365" s="21"/>
      <c r="C365" s="22"/>
      <c r="D365" s="22"/>
      <c r="E365" s="22"/>
      <c r="F365" s="201" t="s">
        <v>584</v>
      </c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41"/>
      <c r="T365" s="50"/>
      <c r="U365" s="22"/>
      <c r="V365" s="22"/>
      <c r="W365" s="22"/>
      <c r="X365" s="22"/>
      <c r="Y365" s="22"/>
      <c r="Z365" s="22"/>
      <c r="AA365" s="51"/>
      <c r="AT365" s="6" t="s">
        <v>137</v>
      </c>
      <c r="AU365" s="6" t="s">
        <v>74</v>
      </c>
    </row>
    <row r="366" spans="2:63" s="106" customFormat="1" ht="30.75" customHeight="1">
      <c r="B366" s="107"/>
      <c r="C366" s="108"/>
      <c r="D366" s="116" t="s">
        <v>108</v>
      </c>
      <c r="E366" s="108"/>
      <c r="F366" s="108"/>
      <c r="G366" s="108"/>
      <c r="H366" s="108"/>
      <c r="I366" s="108"/>
      <c r="J366" s="108"/>
      <c r="K366" s="108"/>
      <c r="L366" s="108"/>
      <c r="M366" s="108"/>
      <c r="N366" s="214">
        <f>$BK$366</f>
        <v>0</v>
      </c>
      <c r="O366" s="213"/>
      <c r="P366" s="213"/>
      <c r="Q366" s="213"/>
      <c r="R366" s="108"/>
      <c r="S366" s="110"/>
      <c r="T366" s="111"/>
      <c r="U366" s="108"/>
      <c r="V366" s="108"/>
      <c r="W366" s="112">
        <f>SUM($W$367:$W$371)</f>
        <v>0</v>
      </c>
      <c r="X366" s="108"/>
      <c r="Y366" s="112">
        <f>SUM($Y$367:$Y$371)</f>
        <v>0.0137148</v>
      </c>
      <c r="Z366" s="108"/>
      <c r="AA366" s="113">
        <f>SUM($AA$367:$AA$371)</f>
        <v>0</v>
      </c>
      <c r="AR366" s="114" t="s">
        <v>74</v>
      </c>
      <c r="AT366" s="114" t="s">
        <v>65</v>
      </c>
      <c r="AU366" s="114" t="s">
        <v>17</v>
      </c>
      <c r="AY366" s="114" t="s">
        <v>129</v>
      </c>
      <c r="BK366" s="115">
        <f>SUM($BK$367:$BK$371)</f>
        <v>0</v>
      </c>
    </row>
    <row r="367" spans="2:65" s="6" customFormat="1" ht="15.75" customHeight="1">
      <c r="B367" s="21"/>
      <c r="C367" s="117" t="s">
        <v>585</v>
      </c>
      <c r="D367" s="117" t="s">
        <v>130</v>
      </c>
      <c r="E367" s="118" t="s">
        <v>586</v>
      </c>
      <c r="F367" s="197" t="s">
        <v>587</v>
      </c>
      <c r="G367" s="198"/>
      <c r="H367" s="198"/>
      <c r="I367" s="198"/>
      <c r="J367" s="120" t="s">
        <v>133</v>
      </c>
      <c r="K367" s="121">
        <v>45.716</v>
      </c>
      <c r="L367" s="199"/>
      <c r="M367" s="198"/>
      <c r="N367" s="200">
        <f>ROUND($L$367*$K$367,2)</f>
        <v>0</v>
      </c>
      <c r="O367" s="198"/>
      <c r="P367" s="198"/>
      <c r="Q367" s="198"/>
      <c r="R367" s="119" t="s">
        <v>134</v>
      </c>
      <c r="S367" s="41"/>
      <c r="T367" s="122"/>
      <c r="U367" s="123" t="s">
        <v>36</v>
      </c>
      <c r="V367" s="22"/>
      <c r="W367" s="22"/>
      <c r="X367" s="124">
        <v>0.0003</v>
      </c>
      <c r="Y367" s="124">
        <f>$X$367*$K$367</f>
        <v>0.0137148</v>
      </c>
      <c r="Z367" s="124">
        <v>0</v>
      </c>
      <c r="AA367" s="125">
        <f>$Z$367*$K$367</f>
        <v>0</v>
      </c>
      <c r="AR367" s="80" t="s">
        <v>215</v>
      </c>
      <c r="AT367" s="80" t="s">
        <v>130</v>
      </c>
      <c r="AU367" s="80" t="s">
        <v>74</v>
      </c>
      <c r="AY367" s="6" t="s">
        <v>129</v>
      </c>
      <c r="BE367" s="126">
        <f>IF($U$367="základní",$N$367,0)</f>
        <v>0</v>
      </c>
      <c r="BF367" s="126">
        <f>IF($U$367="snížená",$N$367,0)</f>
        <v>0</v>
      </c>
      <c r="BG367" s="126">
        <f>IF($U$367="zákl. přenesená",$N$367,0)</f>
        <v>0</v>
      </c>
      <c r="BH367" s="126">
        <f>IF($U$367="sníž. přenesená",$N$367,0)</f>
        <v>0</v>
      </c>
      <c r="BI367" s="126">
        <f>IF($U$367="nulová",$N$367,0)</f>
        <v>0</v>
      </c>
      <c r="BJ367" s="80" t="s">
        <v>17</v>
      </c>
      <c r="BK367" s="126">
        <f>ROUND($L$367*$K$367,2)</f>
        <v>0</v>
      </c>
      <c r="BL367" s="80" t="s">
        <v>215</v>
      </c>
      <c r="BM367" s="80" t="s">
        <v>588</v>
      </c>
    </row>
    <row r="368" spans="2:47" s="6" customFormat="1" ht="16.5" customHeight="1">
      <c r="B368" s="21"/>
      <c r="C368" s="22"/>
      <c r="D368" s="22"/>
      <c r="E368" s="22"/>
      <c r="F368" s="201" t="s">
        <v>589</v>
      </c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41"/>
      <c r="T368" s="50"/>
      <c r="U368" s="22"/>
      <c r="V368" s="22"/>
      <c r="W368" s="22"/>
      <c r="X368" s="22"/>
      <c r="Y368" s="22"/>
      <c r="Z368" s="22"/>
      <c r="AA368" s="51"/>
      <c r="AT368" s="6" t="s">
        <v>137</v>
      </c>
      <c r="AU368" s="6" t="s">
        <v>74</v>
      </c>
    </row>
    <row r="369" spans="2:51" s="6" customFormat="1" ht="15.75" customHeight="1">
      <c r="B369" s="127"/>
      <c r="C369" s="128"/>
      <c r="D369" s="128"/>
      <c r="E369" s="128"/>
      <c r="F369" s="202" t="s">
        <v>590</v>
      </c>
      <c r="G369" s="203"/>
      <c r="H369" s="203"/>
      <c r="I369" s="203"/>
      <c r="J369" s="128"/>
      <c r="K369" s="129">
        <v>45.716</v>
      </c>
      <c r="L369" s="128"/>
      <c r="M369" s="128"/>
      <c r="N369" s="128"/>
      <c r="O369" s="128"/>
      <c r="P369" s="128"/>
      <c r="Q369" s="128"/>
      <c r="R369" s="128"/>
      <c r="S369" s="130"/>
      <c r="T369" s="131"/>
      <c r="U369" s="128"/>
      <c r="V369" s="128"/>
      <c r="W369" s="128"/>
      <c r="X369" s="128"/>
      <c r="Y369" s="128"/>
      <c r="Z369" s="128"/>
      <c r="AA369" s="132"/>
      <c r="AT369" s="133" t="s">
        <v>140</v>
      </c>
      <c r="AU369" s="133" t="s">
        <v>74</v>
      </c>
      <c r="AV369" s="133" t="s">
        <v>74</v>
      </c>
      <c r="AW369" s="133" t="s">
        <v>90</v>
      </c>
      <c r="AX369" s="133" t="s">
        <v>17</v>
      </c>
      <c r="AY369" s="133" t="s">
        <v>129</v>
      </c>
    </row>
    <row r="370" spans="2:65" s="6" customFormat="1" ht="27" customHeight="1">
      <c r="B370" s="21"/>
      <c r="C370" s="117" t="s">
        <v>591</v>
      </c>
      <c r="D370" s="117" t="s">
        <v>130</v>
      </c>
      <c r="E370" s="118" t="s">
        <v>592</v>
      </c>
      <c r="F370" s="197" t="s">
        <v>593</v>
      </c>
      <c r="G370" s="198"/>
      <c r="H370" s="198"/>
      <c r="I370" s="198"/>
      <c r="J370" s="120" t="s">
        <v>196</v>
      </c>
      <c r="K370" s="121">
        <v>0.014</v>
      </c>
      <c r="L370" s="199"/>
      <c r="M370" s="198"/>
      <c r="N370" s="200">
        <f>ROUND($L$370*$K$370,2)</f>
        <v>0</v>
      </c>
      <c r="O370" s="198"/>
      <c r="P370" s="198"/>
      <c r="Q370" s="198"/>
      <c r="R370" s="119" t="s">
        <v>134</v>
      </c>
      <c r="S370" s="41"/>
      <c r="T370" s="122"/>
      <c r="U370" s="123" t="s">
        <v>36</v>
      </c>
      <c r="V370" s="22"/>
      <c r="W370" s="22"/>
      <c r="X370" s="124">
        <v>0</v>
      </c>
      <c r="Y370" s="124">
        <f>$X$370*$K$370</f>
        <v>0</v>
      </c>
      <c r="Z370" s="124">
        <v>0</v>
      </c>
      <c r="AA370" s="125">
        <f>$Z$370*$K$370</f>
        <v>0</v>
      </c>
      <c r="AR370" s="80" t="s">
        <v>215</v>
      </c>
      <c r="AT370" s="80" t="s">
        <v>130</v>
      </c>
      <c r="AU370" s="80" t="s">
        <v>74</v>
      </c>
      <c r="AY370" s="6" t="s">
        <v>129</v>
      </c>
      <c r="BE370" s="126">
        <f>IF($U$370="základní",$N$370,0)</f>
        <v>0</v>
      </c>
      <c r="BF370" s="126">
        <f>IF($U$370="snížená",$N$370,0)</f>
        <v>0</v>
      </c>
      <c r="BG370" s="126">
        <f>IF($U$370="zákl. přenesená",$N$370,0)</f>
        <v>0</v>
      </c>
      <c r="BH370" s="126">
        <f>IF($U$370="sníž. přenesená",$N$370,0)</f>
        <v>0</v>
      </c>
      <c r="BI370" s="126">
        <f>IF($U$370="nulová",$N$370,0)</f>
        <v>0</v>
      </c>
      <c r="BJ370" s="80" t="s">
        <v>17</v>
      </c>
      <c r="BK370" s="126">
        <f>ROUND($L$370*$K$370,2)</f>
        <v>0</v>
      </c>
      <c r="BL370" s="80" t="s">
        <v>215</v>
      </c>
      <c r="BM370" s="80" t="s">
        <v>594</v>
      </c>
    </row>
    <row r="371" spans="2:47" s="6" customFormat="1" ht="16.5" customHeight="1">
      <c r="B371" s="21"/>
      <c r="C371" s="22"/>
      <c r="D371" s="22"/>
      <c r="E371" s="22"/>
      <c r="F371" s="201" t="s">
        <v>595</v>
      </c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41"/>
      <c r="T371" s="50"/>
      <c r="U371" s="22"/>
      <c r="V371" s="22"/>
      <c r="W371" s="22"/>
      <c r="X371" s="22"/>
      <c r="Y371" s="22"/>
      <c r="Z371" s="22"/>
      <c r="AA371" s="51"/>
      <c r="AT371" s="6" t="s">
        <v>137</v>
      </c>
      <c r="AU371" s="6" t="s">
        <v>74</v>
      </c>
    </row>
    <row r="372" spans="2:63" s="106" customFormat="1" ht="30.75" customHeight="1">
      <c r="B372" s="107"/>
      <c r="C372" s="108"/>
      <c r="D372" s="116" t="s">
        <v>109</v>
      </c>
      <c r="E372" s="108"/>
      <c r="F372" s="108"/>
      <c r="G372" s="108"/>
      <c r="H372" s="108"/>
      <c r="I372" s="108"/>
      <c r="J372" s="108"/>
      <c r="K372" s="108"/>
      <c r="L372" s="108"/>
      <c r="M372" s="108"/>
      <c r="N372" s="214">
        <f>$BK$372</f>
        <v>0</v>
      </c>
      <c r="O372" s="213"/>
      <c r="P372" s="213"/>
      <c r="Q372" s="213"/>
      <c r="R372" s="108"/>
      <c r="S372" s="110"/>
      <c r="T372" s="111"/>
      <c r="U372" s="108"/>
      <c r="V372" s="108"/>
      <c r="W372" s="112">
        <f>SUM($W$373:$W$375)</f>
        <v>0</v>
      </c>
      <c r="X372" s="108"/>
      <c r="Y372" s="112">
        <f>SUM($Y$373:$Y$375)</f>
        <v>0.0391932</v>
      </c>
      <c r="Z372" s="108"/>
      <c r="AA372" s="113">
        <f>SUM($AA$373:$AA$375)</f>
        <v>0</v>
      </c>
      <c r="AR372" s="114" t="s">
        <v>74</v>
      </c>
      <c r="AT372" s="114" t="s">
        <v>65</v>
      </c>
      <c r="AU372" s="114" t="s">
        <v>17</v>
      </c>
      <c r="AY372" s="114" t="s">
        <v>129</v>
      </c>
      <c r="BK372" s="115">
        <f>SUM($BK$373:$BK$375)</f>
        <v>0</v>
      </c>
    </row>
    <row r="373" spans="2:65" s="6" customFormat="1" ht="27" customHeight="1">
      <c r="B373" s="21"/>
      <c r="C373" s="117" t="s">
        <v>596</v>
      </c>
      <c r="D373" s="117" t="s">
        <v>130</v>
      </c>
      <c r="E373" s="118" t="s">
        <v>597</v>
      </c>
      <c r="F373" s="197" t="s">
        <v>598</v>
      </c>
      <c r="G373" s="198"/>
      <c r="H373" s="198"/>
      <c r="I373" s="198"/>
      <c r="J373" s="120" t="s">
        <v>133</v>
      </c>
      <c r="K373" s="121">
        <v>72.58</v>
      </c>
      <c r="L373" s="199"/>
      <c r="M373" s="198"/>
      <c r="N373" s="200">
        <f>ROUND($L$373*$K$373,2)</f>
        <v>0</v>
      </c>
      <c r="O373" s="198"/>
      <c r="P373" s="198"/>
      <c r="Q373" s="198"/>
      <c r="R373" s="119" t="s">
        <v>134</v>
      </c>
      <c r="S373" s="41"/>
      <c r="T373" s="122"/>
      <c r="U373" s="123" t="s">
        <v>36</v>
      </c>
      <c r="V373" s="22"/>
      <c r="W373" s="22"/>
      <c r="X373" s="124">
        <v>0.00054</v>
      </c>
      <c r="Y373" s="124">
        <f>$X$373*$K$373</f>
        <v>0.0391932</v>
      </c>
      <c r="Z373" s="124">
        <v>0</v>
      </c>
      <c r="AA373" s="125">
        <f>$Z$373*$K$373</f>
        <v>0</v>
      </c>
      <c r="AR373" s="80" t="s">
        <v>215</v>
      </c>
      <c r="AT373" s="80" t="s">
        <v>130</v>
      </c>
      <c r="AU373" s="80" t="s">
        <v>74</v>
      </c>
      <c r="AY373" s="6" t="s">
        <v>129</v>
      </c>
      <c r="BE373" s="126">
        <f>IF($U$373="základní",$N$373,0)</f>
        <v>0</v>
      </c>
      <c r="BF373" s="126">
        <f>IF($U$373="snížená",$N$373,0)</f>
        <v>0</v>
      </c>
      <c r="BG373" s="126">
        <f>IF($U$373="zákl. přenesená",$N$373,0)</f>
        <v>0</v>
      </c>
      <c r="BH373" s="126">
        <f>IF($U$373="sníž. přenesená",$N$373,0)</f>
        <v>0</v>
      </c>
      <c r="BI373" s="126">
        <f>IF($U$373="nulová",$N$373,0)</f>
        <v>0</v>
      </c>
      <c r="BJ373" s="80" t="s">
        <v>17</v>
      </c>
      <c r="BK373" s="126">
        <f>ROUND($L$373*$K$373,2)</f>
        <v>0</v>
      </c>
      <c r="BL373" s="80" t="s">
        <v>215</v>
      </c>
      <c r="BM373" s="80" t="s">
        <v>599</v>
      </c>
    </row>
    <row r="374" spans="2:47" s="6" customFormat="1" ht="16.5" customHeight="1">
      <c r="B374" s="21"/>
      <c r="C374" s="22"/>
      <c r="D374" s="22"/>
      <c r="E374" s="22"/>
      <c r="F374" s="201" t="s">
        <v>598</v>
      </c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41"/>
      <c r="T374" s="50"/>
      <c r="U374" s="22"/>
      <c r="V374" s="22"/>
      <c r="W374" s="22"/>
      <c r="X374" s="22"/>
      <c r="Y374" s="22"/>
      <c r="Z374" s="22"/>
      <c r="AA374" s="51"/>
      <c r="AT374" s="6" t="s">
        <v>137</v>
      </c>
      <c r="AU374" s="6" t="s">
        <v>74</v>
      </c>
    </row>
    <row r="375" spans="2:51" s="6" customFormat="1" ht="15.75" customHeight="1">
      <c r="B375" s="127"/>
      <c r="C375" s="128"/>
      <c r="D375" s="128"/>
      <c r="E375" s="128"/>
      <c r="F375" s="202" t="s">
        <v>600</v>
      </c>
      <c r="G375" s="203"/>
      <c r="H375" s="203"/>
      <c r="I375" s="203"/>
      <c r="J375" s="128"/>
      <c r="K375" s="129">
        <v>72.58</v>
      </c>
      <c r="L375" s="128"/>
      <c r="M375" s="128"/>
      <c r="N375" s="128"/>
      <c r="O375" s="128"/>
      <c r="P375" s="128"/>
      <c r="Q375" s="128"/>
      <c r="R375" s="128"/>
      <c r="S375" s="130"/>
      <c r="T375" s="131"/>
      <c r="U375" s="128"/>
      <c r="V375" s="128"/>
      <c r="W375" s="128"/>
      <c r="X375" s="128"/>
      <c r="Y375" s="128"/>
      <c r="Z375" s="128"/>
      <c r="AA375" s="132"/>
      <c r="AT375" s="133" t="s">
        <v>140</v>
      </c>
      <c r="AU375" s="133" t="s">
        <v>74</v>
      </c>
      <c r="AV375" s="133" t="s">
        <v>74</v>
      </c>
      <c r="AW375" s="133" t="s">
        <v>90</v>
      </c>
      <c r="AX375" s="133" t="s">
        <v>17</v>
      </c>
      <c r="AY375" s="133" t="s">
        <v>129</v>
      </c>
    </row>
    <row r="376" spans="2:63" s="106" customFormat="1" ht="37.5" customHeight="1">
      <c r="B376" s="107"/>
      <c r="C376" s="108"/>
      <c r="D376" s="109" t="s">
        <v>110</v>
      </c>
      <c r="E376" s="108"/>
      <c r="F376" s="108"/>
      <c r="G376" s="108"/>
      <c r="H376" s="108"/>
      <c r="I376" s="108"/>
      <c r="J376" s="108"/>
      <c r="K376" s="108"/>
      <c r="L376" s="108"/>
      <c r="M376" s="108"/>
      <c r="N376" s="212">
        <f>$BK$376</f>
        <v>0</v>
      </c>
      <c r="O376" s="213"/>
      <c r="P376" s="213"/>
      <c r="Q376" s="213"/>
      <c r="R376" s="108"/>
      <c r="S376" s="110"/>
      <c r="T376" s="111"/>
      <c r="U376" s="108"/>
      <c r="V376" s="108"/>
      <c r="W376" s="112">
        <f>$W$377</f>
        <v>0</v>
      </c>
      <c r="X376" s="108"/>
      <c r="Y376" s="112">
        <f>$Y$377</f>
        <v>0.011084</v>
      </c>
      <c r="Z376" s="108"/>
      <c r="AA376" s="113">
        <f>$AA$377</f>
        <v>0</v>
      </c>
      <c r="AR376" s="114" t="s">
        <v>146</v>
      </c>
      <c r="AT376" s="114" t="s">
        <v>65</v>
      </c>
      <c r="AU376" s="114" t="s">
        <v>66</v>
      </c>
      <c r="AY376" s="114" t="s">
        <v>129</v>
      </c>
      <c r="BK376" s="115">
        <f>$BK$377</f>
        <v>0</v>
      </c>
    </row>
    <row r="377" spans="2:63" s="106" customFormat="1" ht="21" customHeight="1">
      <c r="B377" s="107"/>
      <c r="C377" s="108"/>
      <c r="D377" s="116" t="s">
        <v>111</v>
      </c>
      <c r="E377" s="108"/>
      <c r="F377" s="108"/>
      <c r="G377" s="108"/>
      <c r="H377" s="108"/>
      <c r="I377" s="108"/>
      <c r="J377" s="108"/>
      <c r="K377" s="108"/>
      <c r="L377" s="108"/>
      <c r="M377" s="108"/>
      <c r="N377" s="214">
        <f>$BK$377</f>
        <v>0</v>
      </c>
      <c r="O377" s="213"/>
      <c r="P377" s="213"/>
      <c r="Q377" s="213"/>
      <c r="R377" s="108"/>
      <c r="S377" s="110"/>
      <c r="T377" s="111"/>
      <c r="U377" s="108"/>
      <c r="V377" s="108"/>
      <c r="W377" s="112">
        <f>SUM($W$378:$W$382)</f>
        <v>0</v>
      </c>
      <c r="X377" s="108"/>
      <c r="Y377" s="112">
        <f>SUM($Y$378:$Y$382)</f>
        <v>0.011084</v>
      </c>
      <c r="Z377" s="108"/>
      <c r="AA377" s="113">
        <f>SUM($AA$378:$AA$382)</f>
        <v>0</v>
      </c>
      <c r="AR377" s="114" t="s">
        <v>146</v>
      </c>
      <c r="AT377" s="114" t="s">
        <v>65</v>
      </c>
      <c r="AU377" s="114" t="s">
        <v>17</v>
      </c>
      <c r="AY377" s="114" t="s">
        <v>129</v>
      </c>
      <c r="BK377" s="115">
        <f>SUM($BK$378:$BK$382)</f>
        <v>0</v>
      </c>
    </row>
    <row r="378" spans="2:65" s="6" customFormat="1" ht="27" customHeight="1">
      <c r="B378" s="21"/>
      <c r="C378" s="117" t="s">
        <v>601</v>
      </c>
      <c r="D378" s="117" t="s">
        <v>130</v>
      </c>
      <c r="E378" s="118" t="s">
        <v>602</v>
      </c>
      <c r="F378" s="197" t="s">
        <v>603</v>
      </c>
      <c r="G378" s="198"/>
      <c r="H378" s="198"/>
      <c r="I378" s="198"/>
      <c r="J378" s="120" t="s">
        <v>604</v>
      </c>
      <c r="K378" s="121">
        <v>1</v>
      </c>
      <c r="L378" s="199"/>
      <c r="M378" s="198"/>
      <c r="N378" s="200">
        <f>ROUND($L$378*$K$378,2)</f>
        <v>0</v>
      </c>
      <c r="O378" s="198"/>
      <c r="P378" s="198"/>
      <c r="Q378" s="198"/>
      <c r="R378" s="119" t="s">
        <v>134</v>
      </c>
      <c r="S378" s="41"/>
      <c r="T378" s="122"/>
      <c r="U378" s="123" t="s">
        <v>36</v>
      </c>
      <c r="V378" s="22"/>
      <c r="W378" s="22"/>
      <c r="X378" s="124">
        <v>0.0099</v>
      </c>
      <c r="Y378" s="124">
        <f>$X$378*$K$378</f>
        <v>0.0099</v>
      </c>
      <c r="Z378" s="124">
        <v>0</v>
      </c>
      <c r="AA378" s="125">
        <f>$Z$378*$K$378</f>
        <v>0</v>
      </c>
      <c r="AR378" s="80" t="s">
        <v>454</v>
      </c>
      <c r="AT378" s="80" t="s">
        <v>130</v>
      </c>
      <c r="AU378" s="80" t="s">
        <v>74</v>
      </c>
      <c r="AY378" s="6" t="s">
        <v>129</v>
      </c>
      <c r="BE378" s="126">
        <f>IF($U$378="základní",$N$378,0)</f>
        <v>0</v>
      </c>
      <c r="BF378" s="126">
        <f>IF($U$378="snížená",$N$378,0)</f>
        <v>0</v>
      </c>
      <c r="BG378" s="126">
        <f>IF($U$378="zákl. přenesená",$N$378,0)</f>
        <v>0</v>
      </c>
      <c r="BH378" s="126">
        <f>IF($U$378="sníž. přenesená",$N$378,0)</f>
        <v>0</v>
      </c>
      <c r="BI378" s="126">
        <f>IF($U$378="nulová",$N$378,0)</f>
        <v>0</v>
      </c>
      <c r="BJ378" s="80" t="s">
        <v>17</v>
      </c>
      <c r="BK378" s="126">
        <f>ROUND($L$378*$K$378,2)</f>
        <v>0</v>
      </c>
      <c r="BL378" s="80" t="s">
        <v>454</v>
      </c>
      <c r="BM378" s="80" t="s">
        <v>605</v>
      </c>
    </row>
    <row r="379" spans="2:47" s="6" customFormat="1" ht="16.5" customHeight="1">
      <c r="B379" s="21"/>
      <c r="C379" s="22"/>
      <c r="D379" s="22"/>
      <c r="E379" s="22"/>
      <c r="F379" s="201" t="s">
        <v>606</v>
      </c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41"/>
      <c r="T379" s="50"/>
      <c r="U379" s="22"/>
      <c r="V379" s="22"/>
      <c r="W379" s="22"/>
      <c r="X379" s="22"/>
      <c r="Y379" s="22"/>
      <c r="Z379" s="22"/>
      <c r="AA379" s="51"/>
      <c r="AT379" s="6" t="s">
        <v>137</v>
      </c>
      <c r="AU379" s="6" t="s">
        <v>74</v>
      </c>
    </row>
    <row r="380" spans="2:65" s="6" customFormat="1" ht="27" customHeight="1">
      <c r="B380" s="21"/>
      <c r="C380" s="117" t="s">
        <v>607</v>
      </c>
      <c r="D380" s="117" t="s">
        <v>130</v>
      </c>
      <c r="E380" s="118" t="s">
        <v>608</v>
      </c>
      <c r="F380" s="197" t="s">
        <v>609</v>
      </c>
      <c r="G380" s="198"/>
      <c r="H380" s="198"/>
      <c r="I380" s="198"/>
      <c r="J380" s="120" t="s">
        <v>271</v>
      </c>
      <c r="K380" s="121">
        <v>14.8</v>
      </c>
      <c r="L380" s="199"/>
      <c r="M380" s="198"/>
      <c r="N380" s="200">
        <f>ROUND($L$380*$K$380,2)</f>
        <v>0</v>
      </c>
      <c r="O380" s="198"/>
      <c r="P380" s="198"/>
      <c r="Q380" s="198"/>
      <c r="R380" s="119" t="s">
        <v>134</v>
      </c>
      <c r="S380" s="41"/>
      <c r="T380" s="122"/>
      <c r="U380" s="123" t="s">
        <v>36</v>
      </c>
      <c r="V380" s="22"/>
      <c r="W380" s="22"/>
      <c r="X380" s="124">
        <v>8E-05</v>
      </c>
      <c r="Y380" s="124">
        <f>$X$380*$K$380</f>
        <v>0.0011840000000000002</v>
      </c>
      <c r="Z380" s="124">
        <v>0</v>
      </c>
      <c r="AA380" s="125">
        <f>$Z$380*$K$380</f>
        <v>0</v>
      </c>
      <c r="AR380" s="80" t="s">
        <v>454</v>
      </c>
      <c r="AT380" s="80" t="s">
        <v>130</v>
      </c>
      <c r="AU380" s="80" t="s">
        <v>74</v>
      </c>
      <c r="AY380" s="6" t="s">
        <v>129</v>
      </c>
      <c r="BE380" s="126">
        <f>IF($U$380="základní",$N$380,0)</f>
        <v>0</v>
      </c>
      <c r="BF380" s="126">
        <f>IF($U$380="snížená",$N$380,0)</f>
        <v>0</v>
      </c>
      <c r="BG380" s="126">
        <f>IF($U$380="zákl. přenesená",$N$380,0)</f>
        <v>0</v>
      </c>
      <c r="BH380" s="126">
        <f>IF($U$380="sníž. přenesená",$N$380,0)</f>
        <v>0</v>
      </c>
      <c r="BI380" s="126">
        <f>IF($U$380="nulová",$N$380,0)</f>
        <v>0</v>
      </c>
      <c r="BJ380" s="80" t="s">
        <v>17</v>
      </c>
      <c r="BK380" s="126">
        <f>ROUND($L$380*$K$380,2)</f>
        <v>0</v>
      </c>
      <c r="BL380" s="80" t="s">
        <v>454</v>
      </c>
      <c r="BM380" s="80" t="s">
        <v>610</v>
      </c>
    </row>
    <row r="381" spans="2:47" s="6" customFormat="1" ht="16.5" customHeight="1">
      <c r="B381" s="21"/>
      <c r="C381" s="22"/>
      <c r="D381" s="22"/>
      <c r="E381" s="22"/>
      <c r="F381" s="201" t="s">
        <v>611</v>
      </c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41"/>
      <c r="T381" s="50"/>
      <c r="U381" s="22"/>
      <c r="V381" s="22"/>
      <c r="W381" s="22"/>
      <c r="X381" s="22"/>
      <c r="Y381" s="22"/>
      <c r="Z381" s="22"/>
      <c r="AA381" s="51"/>
      <c r="AT381" s="6" t="s">
        <v>137</v>
      </c>
      <c r="AU381" s="6" t="s">
        <v>74</v>
      </c>
    </row>
    <row r="382" spans="2:51" s="6" customFormat="1" ht="15.75" customHeight="1">
      <c r="B382" s="127"/>
      <c r="C382" s="128"/>
      <c r="D382" s="128"/>
      <c r="E382" s="128"/>
      <c r="F382" s="202" t="s">
        <v>612</v>
      </c>
      <c r="G382" s="203"/>
      <c r="H382" s="203"/>
      <c r="I382" s="203"/>
      <c r="J382" s="128"/>
      <c r="K382" s="129">
        <v>14.8</v>
      </c>
      <c r="L382" s="128"/>
      <c r="M382" s="128"/>
      <c r="N382" s="128"/>
      <c r="O382" s="128"/>
      <c r="P382" s="128"/>
      <c r="Q382" s="128"/>
      <c r="R382" s="128"/>
      <c r="S382" s="130"/>
      <c r="T382" s="131"/>
      <c r="U382" s="128"/>
      <c r="V382" s="128"/>
      <c r="W382" s="128"/>
      <c r="X382" s="128"/>
      <c r="Y382" s="128"/>
      <c r="Z382" s="128"/>
      <c r="AA382" s="132"/>
      <c r="AT382" s="133" t="s">
        <v>140</v>
      </c>
      <c r="AU382" s="133" t="s">
        <v>74</v>
      </c>
      <c r="AV382" s="133" t="s">
        <v>74</v>
      </c>
      <c r="AW382" s="133" t="s">
        <v>90</v>
      </c>
      <c r="AX382" s="133" t="s">
        <v>17</v>
      </c>
      <c r="AY382" s="133" t="s">
        <v>129</v>
      </c>
    </row>
    <row r="383" spans="2:63" s="106" customFormat="1" ht="37.5" customHeight="1">
      <c r="B383" s="107"/>
      <c r="C383" s="108"/>
      <c r="D383" s="109" t="s">
        <v>112</v>
      </c>
      <c r="E383" s="108"/>
      <c r="F383" s="108"/>
      <c r="G383" s="108"/>
      <c r="H383" s="108"/>
      <c r="I383" s="108"/>
      <c r="J383" s="108"/>
      <c r="K383" s="108"/>
      <c r="L383" s="108"/>
      <c r="M383" s="108"/>
      <c r="N383" s="212">
        <f>$BK$383</f>
        <v>0</v>
      </c>
      <c r="O383" s="213"/>
      <c r="P383" s="213"/>
      <c r="Q383" s="213"/>
      <c r="R383" s="108"/>
      <c r="S383" s="110"/>
      <c r="T383" s="111"/>
      <c r="U383" s="108"/>
      <c r="V383" s="108"/>
      <c r="W383" s="112">
        <f>$W$384</f>
        <v>0</v>
      </c>
      <c r="X383" s="108"/>
      <c r="Y383" s="112">
        <f>$Y$384</f>
        <v>0</v>
      </c>
      <c r="Z383" s="108"/>
      <c r="AA383" s="113">
        <f>$AA$384</f>
        <v>0</v>
      </c>
      <c r="AR383" s="114" t="s">
        <v>154</v>
      </c>
      <c r="AT383" s="114" t="s">
        <v>65</v>
      </c>
      <c r="AU383" s="114" t="s">
        <v>66</v>
      </c>
      <c r="AY383" s="114" t="s">
        <v>129</v>
      </c>
      <c r="BK383" s="115">
        <f>$BK$384</f>
        <v>0</v>
      </c>
    </row>
    <row r="384" spans="2:63" s="106" customFormat="1" ht="21" customHeight="1">
      <c r="B384" s="107"/>
      <c r="C384" s="108"/>
      <c r="D384" s="116" t="s">
        <v>113</v>
      </c>
      <c r="E384" s="108"/>
      <c r="F384" s="108"/>
      <c r="G384" s="108"/>
      <c r="H384" s="108"/>
      <c r="I384" s="108"/>
      <c r="J384" s="108"/>
      <c r="K384" s="108"/>
      <c r="L384" s="108"/>
      <c r="M384" s="108"/>
      <c r="N384" s="214">
        <f>$BK$384</f>
        <v>0</v>
      </c>
      <c r="O384" s="213"/>
      <c r="P384" s="213"/>
      <c r="Q384" s="213"/>
      <c r="R384" s="108"/>
      <c r="S384" s="110"/>
      <c r="T384" s="111"/>
      <c r="U384" s="108"/>
      <c r="V384" s="108"/>
      <c r="W384" s="112">
        <f>SUM($W$385:$W$386)</f>
        <v>0</v>
      </c>
      <c r="X384" s="108"/>
      <c r="Y384" s="112">
        <f>SUM($Y$385:$Y$386)</f>
        <v>0</v>
      </c>
      <c r="Z384" s="108"/>
      <c r="AA384" s="113">
        <f>SUM($AA$385:$AA$386)</f>
        <v>0</v>
      </c>
      <c r="AR384" s="114" t="s">
        <v>154</v>
      </c>
      <c r="AT384" s="114" t="s">
        <v>65</v>
      </c>
      <c r="AU384" s="114" t="s">
        <v>17</v>
      </c>
      <c r="AY384" s="114" t="s">
        <v>129</v>
      </c>
      <c r="BK384" s="115">
        <f>SUM($BK$385:$BK$386)</f>
        <v>0</v>
      </c>
    </row>
    <row r="385" spans="2:65" s="6" customFormat="1" ht="27" customHeight="1">
      <c r="B385" s="21"/>
      <c r="C385" s="117" t="s">
        <v>613</v>
      </c>
      <c r="D385" s="117" t="s">
        <v>130</v>
      </c>
      <c r="E385" s="118" t="s">
        <v>614</v>
      </c>
      <c r="F385" s="197" t="s">
        <v>615</v>
      </c>
      <c r="G385" s="198"/>
      <c r="H385" s="198"/>
      <c r="I385" s="198"/>
      <c r="J385" s="120" t="s">
        <v>616</v>
      </c>
      <c r="K385" s="121">
        <v>1</v>
      </c>
      <c r="L385" s="199"/>
      <c r="M385" s="198"/>
      <c r="N385" s="200">
        <f>ROUND($L$385*$K$385,2)</f>
        <v>0</v>
      </c>
      <c r="O385" s="198"/>
      <c r="P385" s="198"/>
      <c r="Q385" s="198"/>
      <c r="R385" s="119" t="s">
        <v>134</v>
      </c>
      <c r="S385" s="41"/>
      <c r="T385" s="122"/>
      <c r="U385" s="123" t="s">
        <v>36</v>
      </c>
      <c r="V385" s="22"/>
      <c r="W385" s="22"/>
      <c r="X385" s="124">
        <v>0</v>
      </c>
      <c r="Y385" s="124">
        <f>$X$385*$K$385</f>
        <v>0</v>
      </c>
      <c r="Z385" s="124">
        <v>0</v>
      </c>
      <c r="AA385" s="125">
        <f>$Z$385*$K$385</f>
        <v>0</v>
      </c>
      <c r="AR385" s="80" t="s">
        <v>617</v>
      </c>
      <c r="AT385" s="80" t="s">
        <v>130</v>
      </c>
      <c r="AU385" s="80" t="s">
        <v>74</v>
      </c>
      <c r="AY385" s="6" t="s">
        <v>129</v>
      </c>
      <c r="BE385" s="126">
        <f>IF($U$385="základní",$N$385,0)</f>
        <v>0</v>
      </c>
      <c r="BF385" s="126">
        <f>IF($U$385="snížená",$N$385,0)</f>
        <v>0</v>
      </c>
      <c r="BG385" s="126">
        <f>IF($U$385="zákl. přenesená",$N$385,0)</f>
        <v>0</v>
      </c>
      <c r="BH385" s="126">
        <f>IF($U$385="sníž. přenesená",$N$385,0)</f>
        <v>0</v>
      </c>
      <c r="BI385" s="126">
        <f>IF($U$385="nulová",$N$385,0)</f>
        <v>0</v>
      </c>
      <c r="BJ385" s="80" t="s">
        <v>17</v>
      </c>
      <c r="BK385" s="126">
        <f>ROUND($L$385*$K$385,2)</f>
        <v>0</v>
      </c>
      <c r="BL385" s="80" t="s">
        <v>617</v>
      </c>
      <c r="BM385" s="80" t="s">
        <v>618</v>
      </c>
    </row>
    <row r="386" spans="2:47" s="6" customFormat="1" ht="16.5" customHeight="1">
      <c r="B386" s="21"/>
      <c r="C386" s="22"/>
      <c r="D386" s="22"/>
      <c r="E386" s="22"/>
      <c r="F386" s="201" t="s">
        <v>619</v>
      </c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41"/>
      <c r="T386" s="145"/>
      <c r="U386" s="146"/>
      <c r="V386" s="146"/>
      <c r="W386" s="146"/>
      <c r="X386" s="146"/>
      <c r="Y386" s="146"/>
      <c r="Z386" s="146"/>
      <c r="AA386" s="147"/>
      <c r="AT386" s="6" t="s">
        <v>137</v>
      </c>
      <c r="AU386" s="6" t="s">
        <v>74</v>
      </c>
    </row>
    <row r="387" spans="2:19" s="6" customFormat="1" ht="7.5" customHeight="1"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41"/>
    </row>
    <row r="388" s="2" customFormat="1" ht="14.25" customHeight="1"/>
  </sheetData>
  <sheetProtection password="CC35" sheet="1" objects="1" scenarios="1" formatColumns="0" formatRows="0" sort="0" autoFilter="0"/>
  <mergeCells count="550">
    <mergeCell ref="N384:Q384"/>
    <mergeCell ref="H1:K1"/>
    <mergeCell ref="S2:AC2"/>
    <mergeCell ref="N358:Q358"/>
    <mergeCell ref="N366:Q366"/>
    <mergeCell ref="N372:Q372"/>
    <mergeCell ref="N376:Q376"/>
    <mergeCell ref="N377:Q377"/>
    <mergeCell ref="N383:Q383"/>
    <mergeCell ref="N267:Q267"/>
    <mergeCell ref="N280:Q280"/>
    <mergeCell ref="N295:Q295"/>
    <mergeCell ref="N296:Q296"/>
    <mergeCell ref="N310:Q310"/>
    <mergeCell ref="N321:Q321"/>
    <mergeCell ref="F385:I385"/>
    <mergeCell ref="L385:M385"/>
    <mergeCell ref="N385:Q385"/>
    <mergeCell ref="F386:R386"/>
    <mergeCell ref="N92:Q92"/>
    <mergeCell ref="N93:Q93"/>
    <mergeCell ref="N94:Q94"/>
    <mergeCell ref="N148:Q148"/>
    <mergeCell ref="N170:Q170"/>
    <mergeCell ref="N178:Q178"/>
    <mergeCell ref="F379:R379"/>
    <mergeCell ref="F380:I380"/>
    <mergeCell ref="L380:M380"/>
    <mergeCell ref="N380:Q380"/>
    <mergeCell ref="F381:R381"/>
    <mergeCell ref="F382:I382"/>
    <mergeCell ref="F373:I373"/>
    <mergeCell ref="L373:M373"/>
    <mergeCell ref="N373:Q373"/>
    <mergeCell ref="F374:R374"/>
    <mergeCell ref="F375:I375"/>
    <mergeCell ref="F378:I378"/>
    <mergeCell ref="L378:M378"/>
    <mergeCell ref="N378:Q378"/>
    <mergeCell ref="F368:R368"/>
    <mergeCell ref="F369:I369"/>
    <mergeCell ref="F370:I370"/>
    <mergeCell ref="L370:M370"/>
    <mergeCell ref="N370:Q370"/>
    <mergeCell ref="F371:R371"/>
    <mergeCell ref="F363:R363"/>
    <mergeCell ref="F364:I364"/>
    <mergeCell ref="L364:M364"/>
    <mergeCell ref="N364:Q364"/>
    <mergeCell ref="F365:R365"/>
    <mergeCell ref="F367:I367"/>
    <mergeCell ref="L367:M367"/>
    <mergeCell ref="N367:Q367"/>
    <mergeCell ref="F359:I359"/>
    <mergeCell ref="L359:M359"/>
    <mergeCell ref="N359:Q359"/>
    <mergeCell ref="F360:R360"/>
    <mergeCell ref="F361:I361"/>
    <mergeCell ref="F362:I362"/>
    <mergeCell ref="L362:M362"/>
    <mergeCell ref="N362:Q362"/>
    <mergeCell ref="F354:R354"/>
    <mergeCell ref="F355:I355"/>
    <mergeCell ref="F356:I356"/>
    <mergeCell ref="L356:M356"/>
    <mergeCell ref="N356:Q356"/>
    <mergeCell ref="F357:R357"/>
    <mergeCell ref="F350:I350"/>
    <mergeCell ref="L350:M350"/>
    <mergeCell ref="N350:Q350"/>
    <mergeCell ref="F351:R351"/>
    <mergeCell ref="F352:I352"/>
    <mergeCell ref="F353:I353"/>
    <mergeCell ref="L353:M353"/>
    <mergeCell ref="N353:Q353"/>
    <mergeCell ref="F346:I346"/>
    <mergeCell ref="F347:I347"/>
    <mergeCell ref="L347:M347"/>
    <mergeCell ref="N347:Q347"/>
    <mergeCell ref="F348:R348"/>
    <mergeCell ref="F349:I349"/>
    <mergeCell ref="F342:R342"/>
    <mergeCell ref="F343:I343"/>
    <mergeCell ref="L343:M343"/>
    <mergeCell ref="N343:Q343"/>
    <mergeCell ref="F344:R344"/>
    <mergeCell ref="F345:R345"/>
    <mergeCell ref="F337:R337"/>
    <mergeCell ref="F339:I339"/>
    <mergeCell ref="L339:M339"/>
    <mergeCell ref="N339:Q339"/>
    <mergeCell ref="F340:R340"/>
    <mergeCell ref="F341:I341"/>
    <mergeCell ref="L341:M341"/>
    <mergeCell ref="N341:Q341"/>
    <mergeCell ref="N338:Q338"/>
    <mergeCell ref="F334:I334"/>
    <mergeCell ref="L334:M334"/>
    <mergeCell ref="N334:Q334"/>
    <mergeCell ref="F335:R335"/>
    <mergeCell ref="F336:I336"/>
    <mergeCell ref="L336:M336"/>
    <mergeCell ref="N336:Q336"/>
    <mergeCell ref="F329:R329"/>
    <mergeCell ref="F331:I331"/>
    <mergeCell ref="L331:M331"/>
    <mergeCell ref="N331:Q331"/>
    <mergeCell ref="F332:R332"/>
    <mergeCell ref="F333:I333"/>
    <mergeCell ref="N330:Q330"/>
    <mergeCell ref="F325:I325"/>
    <mergeCell ref="L325:M325"/>
    <mergeCell ref="N325:Q325"/>
    <mergeCell ref="F326:R326"/>
    <mergeCell ref="F327:I327"/>
    <mergeCell ref="F328:I328"/>
    <mergeCell ref="L328:M328"/>
    <mergeCell ref="N328:Q328"/>
    <mergeCell ref="F320:R320"/>
    <mergeCell ref="F322:I322"/>
    <mergeCell ref="L322:M322"/>
    <mergeCell ref="N322:Q322"/>
    <mergeCell ref="F323:R323"/>
    <mergeCell ref="F324:I324"/>
    <mergeCell ref="F316:I316"/>
    <mergeCell ref="L316:M316"/>
    <mergeCell ref="N316:Q316"/>
    <mergeCell ref="F317:R317"/>
    <mergeCell ref="F318:I318"/>
    <mergeCell ref="F319:I319"/>
    <mergeCell ref="L319:M319"/>
    <mergeCell ref="N319:Q319"/>
    <mergeCell ref="F312:R312"/>
    <mergeCell ref="F313:I313"/>
    <mergeCell ref="F314:I314"/>
    <mergeCell ref="L314:M314"/>
    <mergeCell ref="N314:Q314"/>
    <mergeCell ref="F315:R315"/>
    <mergeCell ref="F307:I307"/>
    <mergeCell ref="F308:I308"/>
    <mergeCell ref="L308:M308"/>
    <mergeCell ref="N308:Q308"/>
    <mergeCell ref="F309:R309"/>
    <mergeCell ref="F311:I311"/>
    <mergeCell ref="L311:M311"/>
    <mergeCell ref="N311:Q311"/>
    <mergeCell ref="F303:R303"/>
    <mergeCell ref="F304:I304"/>
    <mergeCell ref="F305:I305"/>
    <mergeCell ref="L305:M305"/>
    <mergeCell ref="N305:Q305"/>
    <mergeCell ref="F306:R306"/>
    <mergeCell ref="F298:R298"/>
    <mergeCell ref="F299:I299"/>
    <mergeCell ref="F300:I300"/>
    <mergeCell ref="F301:I301"/>
    <mergeCell ref="F302:I302"/>
    <mergeCell ref="L302:M302"/>
    <mergeCell ref="N302:Q302"/>
    <mergeCell ref="F293:I293"/>
    <mergeCell ref="L293:M293"/>
    <mergeCell ref="N293:Q293"/>
    <mergeCell ref="F294:R294"/>
    <mergeCell ref="F297:I297"/>
    <mergeCell ref="L297:M297"/>
    <mergeCell ref="N297:Q297"/>
    <mergeCell ref="F289:I289"/>
    <mergeCell ref="F290:I290"/>
    <mergeCell ref="L290:M290"/>
    <mergeCell ref="N290:Q290"/>
    <mergeCell ref="F291:R291"/>
    <mergeCell ref="F292:I292"/>
    <mergeCell ref="F285:R285"/>
    <mergeCell ref="F286:I286"/>
    <mergeCell ref="F287:I287"/>
    <mergeCell ref="L287:M287"/>
    <mergeCell ref="N287:Q287"/>
    <mergeCell ref="F288:R288"/>
    <mergeCell ref="F281:I281"/>
    <mergeCell ref="L281:M281"/>
    <mergeCell ref="N281:Q281"/>
    <mergeCell ref="F282:R282"/>
    <mergeCell ref="F283:I283"/>
    <mergeCell ref="F284:I284"/>
    <mergeCell ref="L284:M284"/>
    <mergeCell ref="N284:Q284"/>
    <mergeCell ref="F276:R276"/>
    <mergeCell ref="F277:I277"/>
    <mergeCell ref="F278:I278"/>
    <mergeCell ref="L278:M278"/>
    <mergeCell ref="N278:Q278"/>
    <mergeCell ref="F279:R279"/>
    <mergeCell ref="F272:R272"/>
    <mergeCell ref="F273:I273"/>
    <mergeCell ref="L273:M273"/>
    <mergeCell ref="N273:Q273"/>
    <mergeCell ref="F274:R274"/>
    <mergeCell ref="F275:I275"/>
    <mergeCell ref="L275:M275"/>
    <mergeCell ref="N275:Q275"/>
    <mergeCell ref="F268:I268"/>
    <mergeCell ref="L268:M268"/>
    <mergeCell ref="N268:Q268"/>
    <mergeCell ref="F269:R269"/>
    <mergeCell ref="F270:I270"/>
    <mergeCell ref="F271:I271"/>
    <mergeCell ref="L271:M271"/>
    <mergeCell ref="N271:Q271"/>
    <mergeCell ref="F263:R263"/>
    <mergeCell ref="F264:I264"/>
    <mergeCell ref="L264:M264"/>
    <mergeCell ref="N264:Q264"/>
    <mergeCell ref="F265:R265"/>
    <mergeCell ref="F266:R266"/>
    <mergeCell ref="F259:R259"/>
    <mergeCell ref="F260:I260"/>
    <mergeCell ref="L260:M260"/>
    <mergeCell ref="N260:Q260"/>
    <mergeCell ref="F261:R261"/>
    <mergeCell ref="F262:I262"/>
    <mergeCell ref="L262:M262"/>
    <mergeCell ref="N262:Q262"/>
    <mergeCell ref="F255:R255"/>
    <mergeCell ref="F256:I256"/>
    <mergeCell ref="L256:M256"/>
    <mergeCell ref="N256:Q256"/>
    <mergeCell ref="F257:R257"/>
    <mergeCell ref="F258:I258"/>
    <mergeCell ref="L258:M258"/>
    <mergeCell ref="N258:Q258"/>
    <mergeCell ref="F251:I251"/>
    <mergeCell ref="L251:M251"/>
    <mergeCell ref="N251:Q251"/>
    <mergeCell ref="F252:R252"/>
    <mergeCell ref="F253:I253"/>
    <mergeCell ref="F254:I254"/>
    <mergeCell ref="L254:M254"/>
    <mergeCell ref="N254:Q254"/>
    <mergeCell ref="F247:I247"/>
    <mergeCell ref="F248:I248"/>
    <mergeCell ref="L248:M248"/>
    <mergeCell ref="N248:Q248"/>
    <mergeCell ref="F249:R249"/>
    <mergeCell ref="F250:I250"/>
    <mergeCell ref="F243:R243"/>
    <mergeCell ref="F244:I244"/>
    <mergeCell ref="F245:I245"/>
    <mergeCell ref="L245:M245"/>
    <mergeCell ref="N245:Q245"/>
    <mergeCell ref="F246:R246"/>
    <mergeCell ref="F239:I239"/>
    <mergeCell ref="L239:M239"/>
    <mergeCell ref="N239:Q239"/>
    <mergeCell ref="F240:R240"/>
    <mergeCell ref="F241:I241"/>
    <mergeCell ref="F242:I242"/>
    <mergeCell ref="L242:M242"/>
    <mergeCell ref="N242:Q242"/>
    <mergeCell ref="F235:I235"/>
    <mergeCell ref="F236:I236"/>
    <mergeCell ref="L236:M236"/>
    <mergeCell ref="N236:Q236"/>
    <mergeCell ref="F237:R237"/>
    <mergeCell ref="F238:I238"/>
    <mergeCell ref="F231:R231"/>
    <mergeCell ref="F232:I232"/>
    <mergeCell ref="F233:I233"/>
    <mergeCell ref="L233:M233"/>
    <mergeCell ref="N233:Q233"/>
    <mergeCell ref="F234:R234"/>
    <mergeCell ref="F227:I227"/>
    <mergeCell ref="L227:M227"/>
    <mergeCell ref="N227:Q227"/>
    <mergeCell ref="F228:R228"/>
    <mergeCell ref="F229:I229"/>
    <mergeCell ref="F230:I230"/>
    <mergeCell ref="L230:M230"/>
    <mergeCell ref="N230:Q230"/>
    <mergeCell ref="F223:I223"/>
    <mergeCell ref="F224:I224"/>
    <mergeCell ref="L224:M224"/>
    <mergeCell ref="N224:Q224"/>
    <mergeCell ref="F225:R225"/>
    <mergeCell ref="F226:I226"/>
    <mergeCell ref="F219:R219"/>
    <mergeCell ref="F220:I220"/>
    <mergeCell ref="F221:I221"/>
    <mergeCell ref="L221:M221"/>
    <mergeCell ref="N221:Q221"/>
    <mergeCell ref="F222:R222"/>
    <mergeCell ref="F215:I215"/>
    <mergeCell ref="L215:M215"/>
    <mergeCell ref="N215:Q215"/>
    <mergeCell ref="F216:R216"/>
    <mergeCell ref="F217:I217"/>
    <mergeCell ref="F218:I218"/>
    <mergeCell ref="L218:M218"/>
    <mergeCell ref="N218:Q218"/>
    <mergeCell ref="F211:I211"/>
    <mergeCell ref="F212:I212"/>
    <mergeCell ref="L212:M212"/>
    <mergeCell ref="N212:Q212"/>
    <mergeCell ref="F213:R213"/>
    <mergeCell ref="F214:I214"/>
    <mergeCell ref="F207:R207"/>
    <mergeCell ref="F208:I208"/>
    <mergeCell ref="F209:I209"/>
    <mergeCell ref="L209:M209"/>
    <mergeCell ref="N209:Q209"/>
    <mergeCell ref="F210:R210"/>
    <mergeCell ref="F204:I204"/>
    <mergeCell ref="L204:M204"/>
    <mergeCell ref="N204:Q204"/>
    <mergeCell ref="F205:R205"/>
    <mergeCell ref="F206:I206"/>
    <mergeCell ref="L206:M206"/>
    <mergeCell ref="N206:Q206"/>
    <mergeCell ref="F199:I199"/>
    <mergeCell ref="F201:I201"/>
    <mergeCell ref="L201:M201"/>
    <mergeCell ref="N201:Q201"/>
    <mergeCell ref="F202:R202"/>
    <mergeCell ref="F203:I203"/>
    <mergeCell ref="N200:Q200"/>
    <mergeCell ref="F194:R194"/>
    <mergeCell ref="F195:R195"/>
    <mergeCell ref="F197:I197"/>
    <mergeCell ref="L197:M197"/>
    <mergeCell ref="N197:Q197"/>
    <mergeCell ref="F198:R198"/>
    <mergeCell ref="N196:Q196"/>
    <mergeCell ref="F191:I191"/>
    <mergeCell ref="L191:M191"/>
    <mergeCell ref="N191:Q191"/>
    <mergeCell ref="F192:R192"/>
    <mergeCell ref="F193:I193"/>
    <mergeCell ref="L193:M193"/>
    <mergeCell ref="N193:Q193"/>
    <mergeCell ref="F187:R187"/>
    <mergeCell ref="F188:I188"/>
    <mergeCell ref="F189:I189"/>
    <mergeCell ref="L189:M189"/>
    <mergeCell ref="N189:Q189"/>
    <mergeCell ref="F190:R190"/>
    <mergeCell ref="F180:R180"/>
    <mergeCell ref="F181:I181"/>
    <mergeCell ref="F182:I182"/>
    <mergeCell ref="F183:I183"/>
    <mergeCell ref="F184:I184"/>
    <mergeCell ref="F186:I186"/>
    <mergeCell ref="L186:M186"/>
    <mergeCell ref="N186:Q186"/>
    <mergeCell ref="N185:Q185"/>
    <mergeCell ref="F175:R175"/>
    <mergeCell ref="F176:I176"/>
    <mergeCell ref="L176:M176"/>
    <mergeCell ref="N176:Q176"/>
    <mergeCell ref="F177:R177"/>
    <mergeCell ref="F179:I179"/>
    <mergeCell ref="L179:M179"/>
    <mergeCell ref="N179:Q179"/>
    <mergeCell ref="F171:I171"/>
    <mergeCell ref="L171:M171"/>
    <mergeCell ref="N171:Q171"/>
    <mergeCell ref="F172:R172"/>
    <mergeCell ref="F173:I173"/>
    <mergeCell ref="F174:I174"/>
    <mergeCell ref="L174:M174"/>
    <mergeCell ref="N174:Q174"/>
    <mergeCell ref="F166:R166"/>
    <mergeCell ref="F167:I167"/>
    <mergeCell ref="F168:I168"/>
    <mergeCell ref="L168:M168"/>
    <mergeCell ref="N168:Q168"/>
    <mergeCell ref="F169:R169"/>
    <mergeCell ref="F162:I162"/>
    <mergeCell ref="L162:M162"/>
    <mergeCell ref="N162:Q162"/>
    <mergeCell ref="F163:R163"/>
    <mergeCell ref="F164:I164"/>
    <mergeCell ref="F165:I165"/>
    <mergeCell ref="L165:M165"/>
    <mergeCell ref="N165:Q165"/>
    <mergeCell ref="F158:I158"/>
    <mergeCell ref="L158:M158"/>
    <mergeCell ref="N158:Q158"/>
    <mergeCell ref="F159:R159"/>
    <mergeCell ref="F160:I160"/>
    <mergeCell ref="F161:I161"/>
    <mergeCell ref="F154:I154"/>
    <mergeCell ref="F155:I155"/>
    <mergeCell ref="L155:M155"/>
    <mergeCell ref="N155:Q155"/>
    <mergeCell ref="F156:R156"/>
    <mergeCell ref="F157:I157"/>
    <mergeCell ref="F150:R150"/>
    <mergeCell ref="F151:I151"/>
    <mergeCell ref="F152:I152"/>
    <mergeCell ref="L152:M152"/>
    <mergeCell ref="N152:Q152"/>
    <mergeCell ref="F153:R153"/>
    <mergeCell ref="N145:Q145"/>
    <mergeCell ref="F146:R146"/>
    <mergeCell ref="F147:I147"/>
    <mergeCell ref="F149:I149"/>
    <mergeCell ref="L149:M149"/>
    <mergeCell ref="N149:Q149"/>
    <mergeCell ref="F141:I141"/>
    <mergeCell ref="F142:I142"/>
    <mergeCell ref="F143:I143"/>
    <mergeCell ref="F144:I144"/>
    <mergeCell ref="F145:I145"/>
    <mergeCell ref="L145:M145"/>
    <mergeCell ref="F137:R137"/>
    <mergeCell ref="F138:I138"/>
    <mergeCell ref="F139:I139"/>
    <mergeCell ref="L139:M139"/>
    <mergeCell ref="N139:Q139"/>
    <mergeCell ref="F140:R140"/>
    <mergeCell ref="F134:I134"/>
    <mergeCell ref="L134:M134"/>
    <mergeCell ref="N134:Q134"/>
    <mergeCell ref="F135:R135"/>
    <mergeCell ref="F136:I136"/>
    <mergeCell ref="L136:M136"/>
    <mergeCell ref="N136:Q136"/>
    <mergeCell ref="F130:I130"/>
    <mergeCell ref="F131:I131"/>
    <mergeCell ref="L131:M131"/>
    <mergeCell ref="N131:Q131"/>
    <mergeCell ref="F132:R132"/>
    <mergeCell ref="F133:I133"/>
    <mergeCell ref="F126:I126"/>
    <mergeCell ref="F127:I127"/>
    <mergeCell ref="F128:I128"/>
    <mergeCell ref="L128:M128"/>
    <mergeCell ref="N128:Q128"/>
    <mergeCell ref="F129:R129"/>
    <mergeCell ref="F122:R122"/>
    <mergeCell ref="F123:I123"/>
    <mergeCell ref="L123:M123"/>
    <mergeCell ref="N123:Q123"/>
    <mergeCell ref="F124:R124"/>
    <mergeCell ref="F125:I125"/>
    <mergeCell ref="F117:R117"/>
    <mergeCell ref="F118:I118"/>
    <mergeCell ref="F119:I119"/>
    <mergeCell ref="F120:I120"/>
    <mergeCell ref="F121:I121"/>
    <mergeCell ref="L121:M121"/>
    <mergeCell ref="N121:Q121"/>
    <mergeCell ref="F113:I113"/>
    <mergeCell ref="L113:M113"/>
    <mergeCell ref="N113:Q113"/>
    <mergeCell ref="F114:R114"/>
    <mergeCell ref="F115:I115"/>
    <mergeCell ref="F116:I116"/>
    <mergeCell ref="L116:M116"/>
    <mergeCell ref="N116:Q116"/>
    <mergeCell ref="F107:R107"/>
    <mergeCell ref="F108:I108"/>
    <mergeCell ref="F109:I109"/>
    <mergeCell ref="F110:I110"/>
    <mergeCell ref="F111:I111"/>
    <mergeCell ref="F112:I112"/>
    <mergeCell ref="F103:I103"/>
    <mergeCell ref="F104:I104"/>
    <mergeCell ref="L104:M104"/>
    <mergeCell ref="N104:Q104"/>
    <mergeCell ref="F105:R105"/>
    <mergeCell ref="F106:I106"/>
    <mergeCell ref="L106:M106"/>
    <mergeCell ref="N106:Q106"/>
    <mergeCell ref="F99:R99"/>
    <mergeCell ref="F100:I100"/>
    <mergeCell ref="F101:I101"/>
    <mergeCell ref="L101:M101"/>
    <mergeCell ref="N101:Q101"/>
    <mergeCell ref="F102:R102"/>
    <mergeCell ref="F95:I95"/>
    <mergeCell ref="L95:M95"/>
    <mergeCell ref="N95:Q95"/>
    <mergeCell ref="F96:R96"/>
    <mergeCell ref="F97:I97"/>
    <mergeCell ref="F98:I98"/>
    <mergeCell ref="L98:M98"/>
    <mergeCell ref="N98:Q98"/>
    <mergeCell ref="C81:R81"/>
    <mergeCell ref="F83:Q83"/>
    <mergeCell ref="F84:Q84"/>
    <mergeCell ref="M86:P86"/>
    <mergeCell ref="M88:Q88"/>
    <mergeCell ref="F91:I91"/>
    <mergeCell ref="L91:M91"/>
    <mergeCell ref="N91:Q91"/>
    <mergeCell ref="N69:Q69"/>
    <mergeCell ref="N70:Q70"/>
    <mergeCell ref="N71:Q71"/>
    <mergeCell ref="N72:Q72"/>
    <mergeCell ref="N73:Q73"/>
    <mergeCell ref="N74:Q74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9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21"/>
      <c r="B1" s="218"/>
      <c r="C1" s="218"/>
      <c r="D1" s="219" t="s">
        <v>1</v>
      </c>
      <c r="E1" s="218"/>
      <c r="F1" s="220" t="s">
        <v>699</v>
      </c>
      <c r="G1" s="220"/>
      <c r="H1" s="222" t="s">
        <v>700</v>
      </c>
      <c r="I1" s="222"/>
      <c r="J1" s="222"/>
      <c r="K1" s="222"/>
      <c r="L1" s="220" t="s">
        <v>701</v>
      </c>
      <c r="M1" s="220"/>
      <c r="N1" s="218"/>
      <c r="O1" s="219" t="s">
        <v>78</v>
      </c>
      <c r="P1" s="218"/>
      <c r="Q1" s="218"/>
      <c r="R1" s="218"/>
      <c r="S1" s="220" t="s">
        <v>702</v>
      </c>
      <c r="T1" s="220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8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83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50" t="s">
        <v>82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84" t="str">
        <f>'Rekapitulace stavby'!$K$6</f>
        <v>L2013-33 - Přípojka vody s tech. šachtou pro stávající kašnu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2"/>
    </row>
    <row r="7" spans="2:18" s="6" customFormat="1" ht="18.75" customHeight="1">
      <c r="B7" s="21"/>
      <c r="C7" s="22"/>
      <c r="D7" s="15" t="s">
        <v>83</v>
      </c>
      <c r="E7" s="22"/>
      <c r="F7" s="156" t="s">
        <v>620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85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85" t="str">
        <f>'Rekapitulace stavby'!$AN$8</f>
        <v>24.10.2013</v>
      </c>
      <c r="P10" s="168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69"/>
      <c r="P12" s="168"/>
      <c r="Q12" s="22"/>
      <c r="R12" s="25"/>
    </row>
    <row r="13" spans="2:18" s="6" customFormat="1" ht="18.75" customHeight="1">
      <c r="B13" s="21"/>
      <c r="C13" s="22"/>
      <c r="D13" s="22"/>
      <c r="E13" s="17" t="s">
        <v>621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169"/>
      <c r="P13" s="168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69" t="str">
        <f>IF('Rekapitulace stavby'!$AN$13="","",'Rekapitulace stavby'!$AN$13)</f>
        <v>Vyplň údaj</v>
      </c>
      <c r="P15" s="168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169" t="str">
        <f>IF('Rekapitulace stavby'!$AN$14="","",'Rekapitulace stavby'!$AN$14)</f>
        <v>Vyplň údaj</v>
      </c>
      <c r="P16" s="168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69">
        <f>IF('Rekapitulace stavby'!$AN$16="","",'Rekapitulace stavby'!$AN$16)</f>
      </c>
      <c r="P18" s="168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169">
        <f>IF('Rekapitulace stavby'!$AN$17="","",'Rekapitulace stavby'!$AN$17)</f>
      </c>
      <c r="P19" s="168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158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181">
        <f>ROUNDUP($N$71,2)</f>
        <v>0</v>
      </c>
      <c r="N25" s="168"/>
      <c r="O25" s="168"/>
      <c r="P25" s="168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187">
        <f>SUM($BE$71:$BE$178)</f>
        <v>0</v>
      </c>
      <c r="I27" s="168"/>
      <c r="J27" s="168"/>
      <c r="K27" s="22"/>
      <c r="L27" s="22"/>
      <c r="M27" s="187">
        <f>SUM($BE$71:$BE$178)*$F$27</f>
        <v>0</v>
      </c>
      <c r="N27" s="168"/>
      <c r="O27" s="168"/>
      <c r="P27" s="168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187">
        <f>SUM($BF$71:$BF$178)</f>
        <v>0</v>
      </c>
      <c r="I28" s="168"/>
      <c r="J28" s="168"/>
      <c r="K28" s="22"/>
      <c r="L28" s="22"/>
      <c r="M28" s="187">
        <f>SUM($BF$71:$BF$178)*$F$28</f>
        <v>0</v>
      </c>
      <c r="N28" s="168"/>
      <c r="O28" s="168"/>
      <c r="P28" s="168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187">
        <f>SUM($BG$71:$BG$178)</f>
        <v>0</v>
      </c>
      <c r="I29" s="168"/>
      <c r="J29" s="168"/>
      <c r="K29" s="22"/>
      <c r="L29" s="22"/>
      <c r="M29" s="187">
        <v>0</v>
      </c>
      <c r="N29" s="168"/>
      <c r="O29" s="168"/>
      <c r="P29" s="168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187">
        <f>SUM($BH$71:$BH$178)</f>
        <v>0</v>
      </c>
      <c r="I30" s="168"/>
      <c r="J30" s="168"/>
      <c r="K30" s="22"/>
      <c r="L30" s="22"/>
      <c r="M30" s="187">
        <v>0</v>
      </c>
      <c r="N30" s="168"/>
      <c r="O30" s="168"/>
      <c r="P30" s="168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187">
        <f>SUM($BI$71:$BI$178)</f>
        <v>0</v>
      </c>
      <c r="I31" s="168"/>
      <c r="J31" s="168"/>
      <c r="K31" s="22"/>
      <c r="L31" s="22"/>
      <c r="M31" s="187">
        <v>0</v>
      </c>
      <c r="N31" s="168"/>
      <c r="O31" s="168"/>
      <c r="P31" s="168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166">
        <f>ROUNDUP(SUM($M$25:$M$31),2)</f>
        <v>0</v>
      </c>
      <c r="M33" s="165"/>
      <c r="N33" s="165"/>
      <c r="O33" s="165"/>
      <c r="P33" s="167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150" t="s">
        <v>86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88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84" t="str">
        <f>$F$6</f>
        <v>L2013-33 - Přípojka vody s tech. šachtou pro stávající kašnu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25"/>
      <c r="T41" s="22"/>
      <c r="U41" s="22"/>
    </row>
    <row r="42" spans="2:21" s="6" customFormat="1" ht="15" customHeight="1">
      <c r="B42" s="21"/>
      <c r="C42" s="15" t="s">
        <v>83</v>
      </c>
      <c r="D42" s="22"/>
      <c r="E42" s="22"/>
      <c r="F42" s="156" t="str">
        <f>$F$7</f>
        <v>02 - Elektroinstalace</v>
      </c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Město Jablunkov</v>
      </c>
      <c r="G44" s="22"/>
      <c r="H44" s="22"/>
      <c r="I44" s="22"/>
      <c r="J44" s="22"/>
      <c r="K44" s="16" t="s">
        <v>20</v>
      </c>
      <c r="L44" s="22"/>
      <c r="M44" s="185" t="str">
        <f>IF($O$10="","",$O$10)</f>
        <v>24.10.2013</v>
      </c>
      <c r="N44" s="168"/>
      <c r="O44" s="168"/>
      <c r="P44" s="168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Mesto Jablunkov, Dukelská 144, 739 91 Jablunkov</v>
      </c>
      <c r="G46" s="22"/>
      <c r="H46" s="22"/>
      <c r="I46" s="22"/>
      <c r="J46" s="22"/>
      <c r="K46" s="16" t="s">
        <v>30</v>
      </c>
      <c r="L46" s="22"/>
      <c r="M46" s="169" t="str">
        <f>$E$19</f>
        <v> </v>
      </c>
      <c r="N46" s="168"/>
      <c r="O46" s="168"/>
      <c r="P46" s="168"/>
      <c r="Q46" s="168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89" t="s">
        <v>87</v>
      </c>
      <c r="D49" s="190"/>
      <c r="E49" s="190"/>
      <c r="F49" s="190"/>
      <c r="G49" s="190"/>
      <c r="H49" s="31"/>
      <c r="I49" s="31"/>
      <c r="J49" s="31"/>
      <c r="K49" s="31"/>
      <c r="L49" s="31"/>
      <c r="M49" s="31"/>
      <c r="N49" s="189" t="s">
        <v>88</v>
      </c>
      <c r="O49" s="190"/>
      <c r="P49" s="190"/>
      <c r="Q49" s="190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81">
        <f>ROUNDUP($N$71,2)</f>
        <v>0</v>
      </c>
      <c r="O51" s="168"/>
      <c r="P51" s="168"/>
      <c r="Q51" s="168"/>
      <c r="R51" s="25"/>
      <c r="T51" s="22"/>
      <c r="U51" s="22"/>
      <c r="AU51" s="6" t="s">
        <v>90</v>
      </c>
    </row>
    <row r="52" spans="2:21" s="66" customFormat="1" ht="25.5" customHeight="1">
      <c r="B52" s="90"/>
      <c r="C52" s="91"/>
      <c r="D52" s="91" t="s">
        <v>622</v>
      </c>
      <c r="E52" s="91"/>
      <c r="F52" s="91"/>
      <c r="G52" s="91"/>
      <c r="H52" s="91"/>
      <c r="I52" s="91"/>
      <c r="J52" s="91"/>
      <c r="K52" s="91"/>
      <c r="L52" s="91"/>
      <c r="M52" s="91"/>
      <c r="N52" s="191">
        <f>ROUNDUP($N$72,2)</f>
        <v>0</v>
      </c>
      <c r="O52" s="192"/>
      <c r="P52" s="192"/>
      <c r="Q52" s="192"/>
      <c r="R52" s="92"/>
      <c r="T52" s="91"/>
      <c r="U52" s="91"/>
    </row>
    <row r="53" spans="2:21" s="66" customFormat="1" ht="25.5" customHeight="1">
      <c r="B53" s="90"/>
      <c r="C53" s="91"/>
      <c r="D53" s="91" t="s">
        <v>623</v>
      </c>
      <c r="E53" s="91"/>
      <c r="F53" s="91"/>
      <c r="G53" s="91"/>
      <c r="H53" s="91"/>
      <c r="I53" s="91"/>
      <c r="J53" s="91"/>
      <c r="K53" s="91"/>
      <c r="L53" s="91"/>
      <c r="M53" s="91"/>
      <c r="N53" s="191">
        <f>ROUNDUP($N$166,2)</f>
        <v>0</v>
      </c>
      <c r="O53" s="192"/>
      <c r="P53" s="192"/>
      <c r="Q53" s="192"/>
      <c r="R53" s="92"/>
      <c r="T53" s="91"/>
      <c r="U53" s="91"/>
    </row>
    <row r="54" spans="2:21" s="6" customFormat="1" ht="22.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5"/>
      <c r="T54" s="22"/>
      <c r="U54" s="22"/>
    </row>
    <row r="55" spans="2:21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T55" s="22"/>
      <c r="U55" s="22"/>
    </row>
    <row r="59" spans="2:19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6" customFormat="1" ht="37.5" customHeight="1">
      <c r="B60" s="21"/>
      <c r="C60" s="150" t="s">
        <v>114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41"/>
    </row>
    <row r="61" spans="2:19" s="6" customFormat="1" ht="7.5" customHeigh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1"/>
    </row>
    <row r="62" spans="2:19" s="6" customFormat="1" ht="15" customHeight="1">
      <c r="B62" s="21"/>
      <c r="C62" s="16" t="s">
        <v>14</v>
      </c>
      <c r="D62" s="22"/>
      <c r="E62" s="22"/>
      <c r="F62" s="184" t="str">
        <f>$F$6</f>
        <v>L2013-33 - Přípojka vody s tech. šachtou pro stávající kašnu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22"/>
      <c r="S62" s="41"/>
    </row>
    <row r="63" spans="2:19" s="6" customFormat="1" ht="15" customHeight="1">
      <c r="B63" s="21"/>
      <c r="C63" s="15" t="s">
        <v>83</v>
      </c>
      <c r="D63" s="22"/>
      <c r="E63" s="22"/>
      <c r="F63" s="156" t="str">
        <f>$F$7</f>
        <v>02 - Elektroinstalace</v>
      </c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22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8.75" customHeight="1">
      <c r="B65" s="21"/>
      <c r="C65" s="16" t="s">
        <v>18</v>
      </c>
      <c r="D65" s="22"/>
      <c r="E65" s="22"/>
      <c r="F65" s="17" t="str">
        <f>$F$10</f>
        <v>Město Jablunkov</v>
      </c>
      <c r="G65" s="22"/>
      <c r="H65" s="22"/>
      <c r="I65" s="22"/>
      <c r="J65" s="22"/>
      <c r="K65" s="16" t="s">
        <v>20</v>
      </c>
      <c r="L65" s="22"/>
      <c r="M65" s="185" t="str">
        <f>IF($O$10="","",$O$10)</f>
        <v>24.10.2013</v>
      </c>
      <c r="N65" s="168"/>
      <c r="O65" s="168"/>
      <c r="P65" s="168"/>
      <c r="Q65" s="22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.75" customHeight="1">
      <c r="B67" s="21"/>
      <c r="C67" s="16" t="s">
        <v>24</v>
      </c>
      <c r="D67" s="22"/>
      <c r="E67" s="22"/>
      <c r="F67" s="17" t="str">
        <f>$E$13</f>
        <v>Mesto Jablunkov, Dukelská 144, 739 91 Jablunkov</v>
      </c>
      <c r="G67" s="22"/>
      <c r="H67" s="22"/>
      <c r="I67" s="22"/>
      <c r="J67" s="22"/>
      <c r="K67" s="16" t="s">
        <v>30</v>
      </c>
      <c r="L67" s="22"/>
      <c r="M67" s="169" t="str">
        <f>$E$19</f>
        <v> </v>
      </c>
      <c r="N67" s="168"/>
      <c r="O67" s="168"/>
      <c r="P67" s="168"/>
      <c r="Q67" s="168"/>
      <c r="R67" s="22"/>
      <c r="S67" s="41"/>
    </row>
    <row r="68" spans="2:19" s="6" customFormat="1" ht="15" customHeight="1">
      <c r="B68" s="21"/>
      <c r="C68" s="16" t="s">
        <v>28</v>
      </c>
      <c r="D68" s="22"/>
      <c r="E68" s="22"/>
      <c r="F68" s="17" t="str">
        <f>IF($E$16="","",$E$16)</f>
        <v>Vyplň údaj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1.2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27" s="97" customFormat="1" ht="30" customHeight="1">
      <c r="B70" s="98"/>
      <c r="C70" s="99" t="s">
        <v>115</v>
      </c>
      <c r="D70" s="100" t="s">
        <v>51</v>
      </c>
      <c r="E70" s="100" t="s">
        <v>47</v>
      </c>
      <c r="F70" s="195" t="s">
        <v>116</v>
      </c>
      <c r="G70" s="196"/>
      <c r="H70" s="196"/>
      <c r="I70" s="196"/>
      <c r="J70" s="100" t="s">
        <v>117</v>
      </c>
      <c r="K70" s="100" t="s">
        <v>118</v>
      </c>
      <c r="L70" s="195" t="s">
        <v>119</v>
      </c>
      <c r="M70" s="196"/>
      <c r="N70" s="195" t="s">
        <v>120</v>
      </c>
      <c r="O70" s="196"/>
      <c r="P70" s="196"/>
      <c r="Q70" s="196"/>
      <c r="R70" s="101" t="s">
        <v>121</v>
      </c>
      <c r="S70" s="102"/>
      <c r="T70" s="53" t="s">
        <v>122</v>
      </c>
      <c r="U70" s="54" t="s">
        <v>35</v>
      </c>
      <c r="V70" s="54" t="s">
        <v>123</v>
      </c>
      <c r="W70" s="54" t="s">
        <v>124</v>
      </c>
      <c r="X70" s="54" t="s">
        <v>125</v>
      </c>
      <c r="Y70" s="54" t="s">
        <v>126</v>
      </c>
      <c r="Z70" s="54" t="s">
        <v>127</v>
      </c>
      <c r="AA70" s="55" t="s">
        <v>128</v>
      </c>
    </row>
    <row r="71" spans="2:63" s="6" customFormat="1" ht="30" customHeight="1">
      <c r="B71" s="21"/>
      <c r="C71" s="60" t="s">
        <v>89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11">
        <f>$BK$71</f>
        <v>0</v>
      </c>
      <c r="O71" s="168"/>
      <c r="P71" s="168"/>
      <c r="Q71" s="168"/>
      <c r="R71" s="22"/>
      <c r="S71" s="41"/>
      <c r="T71" s="57"/>
      <c r="U71" s="58"/>
      <c r="V71" s="58"/>
      <c r="W71" s="103">
        <f>$W$72+$W$166</f>
        <v>0</v>
      </c>
      <c r="X71" s="58"/>
      <c r="Y71" s="103">
        <f>$Y$72+$Y$166</f>
        <v>0</v>
      </c>
      <c r="Z71" s="58"/>
      <c r="AA71" s="104">
        <f>$AA$72+$AA$166</f>
        <v>0</v>
      </c>
      <c r="AT71" s="6" t="s">
        <v>65</v>
      </c>
      <c r="AU71" s="6" t="s">
        <v>90</v>
      </c>
      <c r="BK71" s="105">
        <f>$BK$72+$BK$166</f>
        <v>0</v>
      </c>
    </row>
    <row r="72" spans="2:63" s="106" customFormat="1" ht="37.5" customHeight="1">
      <c r="B72" s="107"/>
      <c r="C72" s="108"/>
      <c r="D72" s="109" t="s">
        <v>622</v>
      </c>
      <c r="E72" s="108"/>
      <c r="F72" s="108"/>
      <c r="G72" s="108"/>
      <c r="H72" s="108"/>
      <c r="I72" s="108"/>
      <c r="J72" s="108"/>
      <c r="K72" s="108"/>
      <c r="L72" s="108"/>
      <c r="M72" s="108"/>
      <c r="N72" s="212">
        <f>$BK$72</f>
        <v>0</v>
      </c>
      <c r="O72" s="213"/>
      <c r="P72" s="213"/>
      <c r="Q72" s="213"/>
      <c r="R72" s="108"/>
      <c r="S72" s="110"/>
      <c r="T72" s="111"/>
      <c r="U72" s="108"/>
      <c r="V72" s="108"/>
      <c r="W72" s="112">
        <f>SUM($W$73:$W$165)</f>
        <v>0</v>
      </c>
      <c r="X72" s="108"/>
      <c r="Y72" s="112">
        <f>SUM($Y$73:$Y$165)</f>
        <v>0</v>
      </c>
      <c r="Z72" s="108"/>
      <c r="AA72" s="113">
        <f>SUM($AA$73:$AA$165)</f>
        <v>0</v>
      </c>
      <c r="AR72" s="114" t="s">
        <v>17</v>
      </c>
      <c r="AT72" s="114" t="s">
        <v>65</v>
      </c>
      <c r="AU72" s="114" t="s">
        <v>66</v>
      </c>
      <c r="AY72" s="114" t="s">
        <v>129</v>
      </c>
      <c r="BK72" s="115">
        <f>SUM($BK$73:$BK$165)</f>
        <v>0</v>
      </c>
    </row>
    <row r="73" spans="2:65" s="6" customFormat="1" ht="15.75" customHeight="1">
      <c r="B73" s="21"/>
      <c r="C73" s="117" t="s">
        <v>17</v>
      </c>
      <c r="D73" s="117" t="s">
        <v>130</v>
      </c>
      <c r="E73" s="118" t="s">
        <v>624</v>
      </c>
      <c r="F73" s="197" t="s">
        <v>625</v>
      </c>
      <c r="G73" s="198"/>
      <c r="H73" s="198"/>
      <c r="I73" s="198"/>
      <c r="J73" s="120" t="s">
        <v>259</v>
      </c>
      <c r="K73" s="121">
        <v>1</v>
      </c>
      <c r="L73" s="199"/>
      <c r="M73" s="198"/>
      <c r="N73" s="200">
        <f>ROUND($L$73*$K$73,2)</f>
        <v>0</v>
      </c>
      <c r="O73" s="198"/>
      <c r="P73" s="198"/>
      <c r="Q73" s="198"/>
      <c r="R73" s="119"/>
      <c r="S73" s="41"/>
      <c r="T73" s="122"/>
      <c r="U73" s="123" t="s">
        <v>36</v>
      </c>
      <c r="V73" s="22"/>
      <c r="W73" s="22"/>
      <c r="X73" s="124">
        <v>0</v>
      </c>
      <c r="Y73" s="124">
        <f>$X$73*$K$73</f>
        <v>0</v>
      </c>
      <c r="Z73" s="124">
        <v>0</v>
      </c>
      <c r="AA73" s="125">
        <f>$Z$73*$K$73</f>
        <v>0</v>
      </c>
      <c r="AR73" s="80" t="s">
        <v>135</v>
      </c>
      <c r="AT73" s="80" t="s">
        <v>130</v>
      </c>
      <c r="AU73" s="80" t="s">
        <v>17</v>
      </c>
      <c r="AY73" s="6" t="s">
        <v>129</v>
      </c>
      <c r="BE73" s="126">
        <f>IF($U$73="základní",$N$73,0)</f>
        <v>0</v>
      </c>
      <c r="BF73" s="126">
        <f>IF($U$73="snížená",$N$73,0)</f>
        <v>0</v>
      </c>
      <c r="BG73" s="126">
        <f>IF($U$73="zákl. přenesená",$N$73,0)</f>
        <v>0</v>
      </c>
      <c r="BH73" s="126">
        <f>IF($U$73="sníž. přenesená",$N$73,0)</f>
        <v>0</v>
      </c>
      <c r="BI73" s="126">
        <f>IF($U$73="nulová",$N$73,0)</f>
        <v>0</v>
      </c>
      <c r="BJ73" s="80" t="s">
        <v>17</v>
      </c>
      <c r="BK73" s="126">
        <f>ROUND($L$73*$K$73,2)</f>
        <v>0</v>
      </c>
      <c r="BL73" s="80" t="s">
        <v>135</v>
      </c>
      <c r="BM73" s="80" t="s">
        <v>17</v>
      </c>
    </row>
    <row r="74" spans="2:47" s="6" customFormat="1" ht="16.5" customHeight="1">
      <c r="B74" s="21"/>
      <c r="C74" s="22"/>
      <c r="D74" s="22"/>
      <c r="E74" s="22"/>
      <c r="F74" s="201" t="s">
        <v>625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41"/>
      <c r="T74" s="50"/>
      <c r="U74" s="22"/>
      <c r="V74" s="22"/>
      <c r="W74" s="22"/>
      <c r="X74" s="22"/>
      <c r="Y74" s="22"/>
      <c r="Z74" s="22"/>
      <c r="AA74" s="51"/>
      <c r="AT74" s="6" t="s">
        <v>137</v>
      </c>
      <c r="AU74" s="6" t="s">
        <v>17</v>
      </c>
    </row>
    <row r="75" spans="2:47" s="6" customFormat="1" ht="27" customHeight="1">
      <c r="B75" s="21"/>
      <c r="C75" s="22"/>
      <c r="D75" s="22"/>
      <c r="E75" s="22"/>
      <c r="F75" s="210" t="s">
        <v>626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41"/>
      <c r="T75" s="50"/>
      <c r="U75" s="22"/>
      <c r="V75" s="22"/>
      <c r="W75" s="22"/>
      <c r="X75" s="22"/>
      <c r="Y75" s="22"/>
      <c r="Z75" s="22"/>
      <c r="AA75" s="51"/>
      <c r="AT75" s="6" t="s">
        <v>301</v>
      </c>
      <c r="AU75" s="6" t="s">
        <v>17</v>
      </c>
    </row>
    <row r="76" spans="2:65" s="6" customFormat="1" ht="15.75" customHeight="1">
      <c r="B76" s="21"/>
      <c r="C76" s="117" t="s">
        <v>74</v>
      </c>
      <c r="D76" s="117" t="s">
        <v>130</v>
      </c>
      <c r="E76" s="118" t="s">
        <v>627</v>
      </c>
      <c r="F76" s="197" t="s">
        <v>628</v>
      </c>
      <c r="G76" s="198"/>
      <c r="H76" s="198"/>
      <c r="I76" s="198"/>
      <c r="J76" s="120" t="s">
        <v>259</v>
      </c>
      <c r="K76" s="121">
        <v>1</v>
      </c>
      <c r="L76" s="199"/>
      <c r="M76" s="198"/>
      <c r="N76" s="200">
        <f>ROUND($L$76*$K$76,2)</f>
        <v>0</v>
      </c>
      <c r="O76" s="198"/>
      <c r="P76" s="198"/>
      <c r="Q76" s="198"/>
      <c r="R76" s="119"/>
      <c r="S76" s="41"/>
      <c r="T76" s="122"/>
      <c r="U76" s="123" t="s">
        <v>36</v>
      </c>
      <c r="V76" s="22"/>
      <c r="W76" s="22"/>
      <c r="X76" s="124">
        <v>0</v>
      </c>
      <c r="Y76" s="124">
        <f>$X$76*$K$76</f>
        <v>0</v>
      </c>
      <c r="Z76" s="124">
        <v>0</v>
      </c>
      <c r="AA76" s="125">
        <f>$Z$76*$K$76</f>
        <v>0</v>
      </c>
      <c r="AR76" s="80" t="s">
        <v>135</v>
      </c>
      <c r="AT76" s="80" t="s">
        <v>130</v>
      </c>
      <c r="AU76" s="80" t="s">
        <v>17</v>
      </c>
      <c r="AY76" s="6" t="s">
        <v>129</v>
      </c>
      <c r="BE76" s="126">
        <f>IF($U$76="základní",$N$76,0)</f>
        <v>0</v>
      </c>
      <c r="BF76" s="126">
        <f>IF($U$76="snížená",$N$76,0)</f>
        <v>0</v>
      </c>
      <c r="BG76" s="126">
        <f>IF($U$76="zákl. přenesená",$N$76,0)</f>
        <v>0</v>
      </c>
      <c r="BH76" s="126">
        <f>IF($U$76="sníž. přenesená",$N$76,0)</f>
        <v>0</v>
      </c>
      <c r="BI76" s="126">
        <f>IF($U$76="nulová",$N$76,0)</f>
        <v>0</v>
      </c>
      <c r="BJ76" s="80" t="s">
        <v>17</v>
      </c>
      <c r="BK76" s="126">
        <f>ROUND($L$76*$K$76,2)</f>
        <v>0</v>
      </c>
      <c r="BL76" s="80" t="s">
        <v>135</v>
      </c>
      <c r="BM76" s="80" t="s">
        <v>74</v>
      </c>
    </row>
    <row r="77" spans="2:47" s="6" customFormat="1" ht="16.5" customHeight="1">
      <c r="B77" s="21"/>
      <c r="C77" s="22"/>
      <c r="D77" s="22"/>
      <c r="E77" s="22"/>
      <c r="F77" s="201" t="s">
        <v>628</v>
      </c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41"/>
      <c r="T77" s="50"/>
      <c r="U77" s="22"/>
      <c r="V77" s="22"/>
      <c r="W77" s="22"/>
      <c r="X77" s="22"/>
      <c r="Y77" s="22"/>
      <c r="Z77" s="22"/>
      <c r="AA77" s="51"/>
      <c r="AT77" s="6" t="s">
        <v>137</v>
      </c>
      <c r="AU77" s="6" t="s">
        <v>17</v>
      </c>
    </row>
    <row r="78" spans="2:47" s="6" customFormat="1" ht="27" customHeight="1">
      <c r="B78" s="21"/>
      <c r="C78" s="22"/>
      <c r="D78" s="22"/>
      <c r="E78" s="22"/>
      <c r="F78" s="210" t="s">
        <v>626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41"/>
      <c r="T78" s="50"/>
      <c r="U78" s="22"/>
      <c r="V78" s="22"/>
      <c r="W78" s="22"/>
      <c r="X78" s="22"/>
      <c r="Y78" s="22"/>
      <c r="Z78" s="22"/>
      <c r="AA78" s="51"/>
      <c r="AT78" s="6" t="s">
        <v>301</v>
      </c>
      <c r="AU78" s="6" t="s">
        <v>17</v>
      </c>
    </row>
    <row r="79" spans="2:65" s="6" customFormat="1" ht="27" customHeight="1">
      <c r="B79" s="21"/>
      <c r="C79" s="117" t="s">
        <v>146</v>
      </c>
      <c r="D79" s="117" t="s">
        <v>130</v>
      </c>
      <c r="E79" s="118" t="s">
        <v>629</v>
      </c>
      <c r="F79" s="197" t="s">
        <v>630</v>
      </c>
      <c r="G79" s="198"/>
      <c r="H79" s="198"/>
      <c r="I79" s="198"/>
      <c r="J79" s="120" t="s">
        <v>259</v>
      </c>
      <c r="K79" s="121">
        <v>2</v>
      </c>
      <c r="L79" s="199"/>
      <c r="M79" s="198"/>
      <c r="N79" s="200">
        <f>ROUND($L$79*$K$79,2)</f>
        <v>0</v>
      </c>
      <c r="O79" s="198"/>
      <c r="P79" s="198"/>
      <c r="Q79" s="198"/>
      <c r="R79" s="119"/>
      <c r="S79" s="41"/>
      <c r="T79" s="122"/>
      <c r="U79" s="123" t="s">
        <v>36</v>
      </c>
      <c r="V79" s="22"/>
      <c r="W79" s="22"/>
      <c r="X79" s="124">
        <v>0</v>
      </c>
      <c r="Y79" s="124">
        <f>$X$79*$K$79</f>
        <v>0</v>
      </c>
      <c r="Z79" s="124">
        <v>0</v>
      </c>
      <c r="AA79" s="125">
        <f>$Z$79*$K$79</f>
        <v>0</v>
      </c>
      <c r="AR79" s="80" t="s">
        <v>135</v>
      </c>
      <c r="AT79" s="80" t="s">
        <v>130</v>
      </c>
      <c r="AU79" s="80" t="s">
        <v>17</v>
      </c>
      <c r="AY79" s="6" t="s">
        <v>129</v>
      </c>
      <c r="BE79" s="126">
        <f>IF($U$79="základní",$N$79,0)</f>
        <v>0</v>
      </c>
      <c r="BF79" s="126">
        <f>IF($U$79="snížená",$N$79,0)</f>
        <v>0</v>
      </c>
      <c r="BG79" s="126">
        <f>IF($U$79="zákl. přenesená",$N$79,0)</f>
        <v>0</v>
      </c>
      <c r="BH79" s="126">
        <f>IF($U$79="sníž. přenesená",$N$79,0)</f>
        <v>0</v>
      </c>
      <c r="BI79" s="126">
        <f>IF($U$79="nulová",$N$79,0)</f>
        <v>0</v>
      </c>
      <c r="BJ79" s="80" t="s">
        <v>17</v>
      </c>
      <c r="BK79" s="126">
        <f>ROUND($L$79*$K$79,2)</f>
        <v>0</v>
      </c>
      <c r="BL79" s="80" t="s">
        <v>135</v>
      </c>
      <c r="BM79" s="80" t="s">
        <v>146</v>
      </c>
    </row>
    <row r="80" spans="2:47" s="6" customFormat="1" ht="16.5" customHeight="1">
      <c r="B80" s="21"/>
      <c r="C80" s="22"/>
      <c r="D80" s="22"/>
      <c r="E80" s="22"/>
      <c r="F80" s="201" t="s">
        <v>630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41"/>
      <c r="T80" s="50"/>
      <c r="U80" s="22"/>
      <c r="V80" s="22"/>
      <c r="W80" s="22"/>
      <c r="X80" s="22"/>
      <c r="Y80" s="22"/>
      <c r="Z80" s="22"/>
      <c r="AA80" s="51"/>
      <c r="AT80" s="6" t="s">
        <v>137</v>
      </c>
      <c r="AU80" s="6" t="s">
        <v>17</v>
      </c>
    </row>
    <row r="81" spans="2:47" s="6" customFormat="1" ht="27" customHeight="1">
      <c r="B81" s="21"/>
      <c r="C81" s="22"/>
      <c r="D81" s="22"/>
      <c r="E81" s="22"/>
      <c r="F81" s="210" t="s">
        <v>626</v>
      </c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301</v>
      </c>
      <c r="AU81" s="6" t="s">
        <v>17</v>
      </c>
    </row>
    <row r="82" spans="2:65" s="6" customFormat="1" ht="15.75" customHeight="1">
      <c r="B82" s="21"/>
      <c r="C82" s="117" t="s">
        <v>135</v>
      </c>
      <c r="D82" s="117" t="s">
        <v>130</v>
      </c>
      <c r="E82" s="118" t="s">
        <v>631</v>
      </c>
      <c r="F82" s="197" t="s">
        <v>632</v>
      </c>
      <c r="G82" s="198"/>
      <c r="H82" s="198"/>
      <c r="I82" s="198"/>
      <c r="J82" s="120" t="s">
        <v>259</v>
      </c>
      <c r="K82" s="121">
        <v>1</v>
      </c>
      <c r="L82" s="199"/>
      <c r="M82" s="198"/>
      <c r="N82" s="200">
        <f>ROUND($L$82*$K$82,2)</f>
        <v>0</v>
      </c>
      <c r="O82" s="198"/>
      <c r="P82" s="198"/>
      <c r="Q82" s="198"/>
      <c r="R82" s="119"/>
      <c r="S82" s="41"/>
      <c r="T82" s="122"/>
      <c r="U82" s="123" t="s">
        <v>36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135</v>
      </c>
      <c r="AT82" s="80" t="s">
        <v>130</v>
      </c>
      <c r="AU82" s="80" t="s">
        <v>17</v>
      </c>
      <c r="AY82" s="6" t="s">
        <v>129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135</v>
      </c>
      <c r="BM82" s="80" t="s">
        <v>135</v>
      </c>
    </row>
    <row r="83" spans="2:47" s="6" customFormat="1" ht="16.5" customHeight="1">
      <c r="B83" s="21"/>
      <c r="C83" s="22"/>
      <c r="D83" s="22"/>
      <c r="E83" s="22"/>
      <c r="F83" s="201" t="s">
        <v>632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137</v>
      </c>
      <c r="AU83" s="6" t="s">
        <v>17</v>
      </c>
    </row>
    <row r="84" spans="2:47" s="6" customFormat="1" ht="27" customHeight="1">
      <c r="B84" s="21"/>
      <c r="C84" s="22"/>
      <c r="D84" s="22"/>
      <c r="E84" s="22"/>
      <c r="F84" s="210" t="s">
        <v>626</v>
      </c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301</v>
      </c>
      <c r="AU84" s="6" t="s">
        <v>17</v>
      </c>
    </row>
    <row r="85" spans="2:65" s="6" customFormat="1" ht="15.75" customHeight="1">
      <c r="B85" s="21"/>
      <c r="C85" s="117" t="s">
        <v>154</v>
      </c>
      <c r="D85" s="117" t="s">
        <v>130</v>
      </c>
      <c r="E85" s="118" t="s">
        <v>633</v>
      </c>
      <c r="F85" s="197" t="s">
        <v>634</v>
      </c>
      <c r="G85" s="198"/>
      <c r="H85" s="198"/>
      <c r="I85" s="198"/>
      <c r="J85" s="120" t="s">
        <v>259</v>
      </c>
      <c r="K85" s="121">
        <v>1</v>
      </c>
      <c r="L85" s="199"/>
      <c r="M85" s="198"/>
      <c r="N85" s="200">
        <f>ROUND($L$85*$K$85,2)</f>
        <v>0</v>
      </c>
      <c r="O85" s="198"/>
      <c r="P85" s="198"/>
      <c r="Q85" s="198"/>
      <c r="R85" s="119"/>
      <c r="S85" s="41"/>
      <c r="T85" s="122"/>
      <c r="U85" s="123" t="s">
        <v>36</v>
      </c>
      <c r="V85" s="22"/>
      <c r="W85" s="22"/>
      <c r="X85" s="124">
        <v>0</v>
      </c>
      <c r="Y85" s="124">
        <f>$X$85*$K$85</f>
        <v>0</v>
      </c>
      <c r="Z85" s="124">
        <v>0</v>
      </c>
      <c r="AA85" s="125">
        <f>$Z$85*$K$85</f>
        <v>0</v>
      </c>
      <c r="AR85" s="80" t="s">
        <v>135</v>
      </c>
      <c r="AT85" s="80" t="s">
        <v>130</v>
      </c>
      <c r="AU85" s="80" t="s">
        <v>17</v>
      </c>
      <c r="AY85" s="6" t="s">
        <v>129</v>
      </c>
      <c r="BE85" s="126">
        <f>IF($U$85="základní",$N$85,0)</f>
        <v>0</v>
      </c>
      <c r="BF85" s="126">
        <f>IF($U$85="snížená",$N$85,0)</f>
        <v>0</v>
      </c>
      <c r="BG85" s="126">
        <f>IF($U$85="zákl. přenesená",$N$85,0)</f>
        <v>0</v>
      </c>
      <c r="BH85" s="126">
        <f>IF($U$85="sníž. přenesená",$N$85,0)</f>
        <v>0</v>
      </c>
      <c r="BI85" s="126">
        <f>IF($U$85="nulová",$N$85,0)</f>
        <v>0</v>
      </c>
      <c r="BJ85" s="80" t="s">
        <v>17</v>
      </c>
      <c r="BK85" s="126">
        <f>ROUND($L$85*$K$85,2)</f>
        <v>0</v>
      </c>
      <c r="BL85" s="80" t="s">
        <v>135</v>
      </c>
      <c r="BM85" s="80" t="s">
        <v>154</v>
      </c>
    </row>
    <row r="86" spans="2:47" s="6" customFormat="1" ht="16.5" customHeight="1">
      <c r="B86" s="21"/>
      <c r="C86" s="22"/>
      <c r="D86" s="22"/>
      <c r="E86" s="22"/>
      <c r="F86" s="201" t="s">
        <v>634</v>
      </c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137</v>
      </c>
      <c r="AU86" s="6" t="s">
        <v>17</v>
      </c>
    </row>
    <row r="87" spans="2:47" s="6" customFormat="1" ht="27" customHeight="1">
      <c r="B87" s="21"/>
      <c r="C87" s="22"/>
      <c r="D87" s="22"/>
      <c r="E87" s="22"/>
      <c r="F87" s="210" t="s">
        <v>626</v>
      </c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301</v>
      </c>
      <c r="AU87" s="6" t="s">
        <v>17</v>
      </c>
    </row>
    <row r="88" spans="2:65" s="6" customFormat="1" ht="27" customHeight="1">
      <c r="B88" s="21"/>
      <c r="C88" s="117" t="s">
        <v>163</v>
      </c>
      <c r="D88" s="117" t="s">
        <v>130</v>
      </c>
      <c r="E88" s="118" t="s">
        <v>635</v>
      </c>
      <c r="F88" s="197" t="s">
        <v>636</v>
      </c>
      <c r="G88" s="198"/>
      <c r="H88" s="198"/>
      <c r="I88" s="198"/>
      <c r="J88" s="120" t="s">
        <v>259</v>
      </c>
      <c r="K88" s="121">
        <v>3</v>
      </c>
      <c r="L88" s="199"/>
      <c r="M88" s="198"/>
      <c r="N88" s="200">
        <f>ROUND($L$88*$K$88,2)</f>
        <v>0</v>
      </c>
      <c r="O88" s="198"/>
      <c r="P88" s="198"/>
      <c r="Q88" s="198"/>
      <c r="R88" s="119"/>
      <c r="S88" s="41"/>
      <c r="T88" s="122"/>
      <c r="U88" s="123" t="s">
        <v>36</v>
      </c>
      <c r="V88" s="22"/>
      <c r="W88" s="22"/>
      <c r="X88" s="124">
        <v>0</v>
      </c>
      <c r="Y88" s="124">
        <f>$X$88*$K$88</f>
        <v>0</v>
      </c>
      <c r="Z88" s="124">
        <v>0</v>
      </c>
      <c r="AA88" s="125">
        <f>$Z$88*$K$88</f>
        <v>0</v>
      </c>
      <c r="AR88" s="80" t="s">
        <v>135</v>
      </c>
      <c r="AT88" s="80" t="s">
        <v>130</v>
      </c>
      <c r="AU88" s="80" t="s">
        <v>17</v>
      </c>
      <c r="AY88" s="6" t="s">
        <v>129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135</v>
      </c>
      <c r="BM88" s="80" t="s">
        <v>163</v>
      </c>
    </row>
    <row r="89" spans="2:47" s="6" customFormat="1" ht="16.5" customHeight="1">
      <c r="B89" s="21"/>
      <c r="C89" s="22"/>
      <c r="D89" s="22"/>
      <c r="E89" s="22"/>
      <c r="F89" s="201" t="s">
        <v>636</v>
      </c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137</v>
      </c>
      <c r="AU89" s="6" t="s">
        <v>17</v>
      </c>
    </row>
    <row r="90" spans="2:47" s="6" customFormat="1" ht="27" customHeight="1">
      <c r="B90" s="21"/>
      <c r="C90" s="22"/>
      <c r="D90" s="22"/>
      <c r="E90" s="22"/>
      <c r="F90" s="210" t="s">
        <v>626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301</v>
      </c>
      <c r="AU90" s="6" t="s">
        <v>17</v>
      </c>
    </row>
    <row r="91" spans="2:65" s="6" customFormat="1" ht="27" customHeight="1">
      <c r="B91" s="21"/>
      <c r="C91" s="117" t="s">
        <v>168</v>
      </c>
      <c r="D91" s="117" t="s">
        <v>130</v>
      </c>
      <c r="E91" s="118" t="s">
        <v>637</v>
      </c>
      <c r="F91" s="197" t="s">
        <v>638</v>
      </c>
      <c r="G91" s="198"/>
      <c r="H91" s="198"/>
      <c r="I91" s="198"/>
      <c r="J91" s="120" t="s">
        <v>133</v>
      </c>
      <c r="K91" s="121">
        <v>0.5</v>
      </c>
      <c r="L91" s="199"/>
      <c r="M91" s="198"/>
      <c r="N91" s="200">
        <f>ROUND($L$91*$K$91,2)</f>
        <v>0</v>
      </c>
      <c r="O91" s="198"/>
      <c r="P91" s="198"/>
      <c r="Q91" s="198"/>
      <c r="R91" s="119"/>
      <c r="S91" s="41"/>
      <c r="T91" s="122"/>
      <c r="U91" s="123" t="s">
        <v>36</v>
      </c>
      <c r="V91" s="22"/>
      <c r="W91" s="22"/>
      <c r="X91" s="124">
        <v>0</v>
      </c>
      <c r="Y91" s="124">
        <f>$X$91*$K$91</f>
        <v>0</v>
      </c>
      <c r="Z91" s="124">
        <v>0</v>
      </c>
      <c r="AA91" s="125">
        <f>$Z$91*$K$91</f>
        <v>0</v>
      </c>
      <c r="AR91" s="80" t="s">
        <v>135</v>
      </c>
      <c r="AT91" s="80" t="s">
        <v>130</v>
      </c>
      <c r="AU91" s="80" t="s">
        <v>17</v>
      </c>
      <c r="AY91" s="6" t="s">
        <v>129</v>
      </c>
      <c r="BE91" s="126">
        <f>IF($U$91="základní",$N$91,0)</f>
        <v>0</v>
      </c>
      <c r="BF91" s="126">
        <f>IF($U$91="snížená",$N$91,0)</f>
        <v>0</v>
      </c>
      <c r="BG91" s="126">
        <f>IF($U$91="zákl. přenesená",$N$91,0)</f>
        <v>0</v>
      </c>
      <c r="BH91" s="126">
        <f>IF($U$91="sníž. přenesená",$N$91,0)</f>
        <v>0</v>
      </c>
      <c r="BI91" s="126">
        <f>IF($U$91="nulová",$N$91,0)</f>
        <v>0</v>
      </c>
      <c r="BJ91" s="80" t="s">
        <v>17</v>
      </c>
      <c r="BK91" s="126">
        <f>ROUND($L$91*$K$91,2)</f>
        <v>0</v>
      </c>
      <c r="BL91" s="80" t="s">
        <v>135</v>
      </c>
      <c r="BM91" s="80" t="s">
        <v>168</v>
      </c>
    </row>
    <row r="92" spans="2:47" s="6" customFormat="1" ht="16.5" customHeight="1">
      <c r="B92" s="21"/>
      <c r="C92" s="22"/>
      <c r="D92" s="22"/>
      <c r="E92" s="22"/>
      <c r="F92" s="201" t="s">
        <v>638</v>
      </c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41"/>
      <c r="T92" s="50"/>
      <c r="U92" s="22"/>
      <c r="V92" s="22"/>
      <c r="W92" s="22"/>
      <c r="X92" s="22"/>
      <c r="Y92" s="22"/>
      <c r="Z92" s="22"/>
      <c r="AA92" s="51"/>
      <c r="AT92" s="6" t="s">
        <v>137</v>
      </c>
      <c r="AU92" s="6" t="s">
        <v>17</v>
      </c>
    </row>
    <row r="93" spans="2:47" s="6" customFormat="1" ht="27" customHeight="1">
      <c r="B93" s="21"/>
      <c r="C93" s="22"/>
      <c r="D93" s="22"/>
      <c r="E93" s="22"/>
      <c r="F93" s="210" t="s">
        <v>626</v>
      </c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301</v>
      </c>
      <c r="AU93" s="6" t="s">
        <v>17</v>
      </c>
    </row>
    <row r="94" spans="2:65" s="6" customFormat="1" ht="15.75" customHeight="1">
      <c r="B94" s="21"/>
      <c r="C94" s="117" t="s">
        <v>174</v>
      </c>
      <c r="D94" s="117" t="s">
        <v>130</v>
      </c>
      <c r="E94" s="118" t="s">
        <v>639</v>
      </c>
      <c r="F94" s="197" t="s">
        <v>640</v>
      </c>
      <c r="G94" s="198"/>
      <c r="H94" s="198"/>
      <c r="I94" s="198"/>
      <c r="J94" s="120" t="s">
        <v>271</v>
      </c>
      <c r="K94" s="121">
        <v>10</v>
      </c>
      <c r="L94" s="199"/>
      <c r="M94" s="198"/>
      <c r="N94" s="200">
        <f>ROUND($L$94*$K$94,2)</f>
        <v>0</v>
      </c>
      <c r="O94" s="198"/>
      <c r="P94" s="198"/>
      <c r="Q94" s="198"/>
      <c r="R94" s="119"/>
      <c r="S94" s="41"/>
      <c r="T94" s="122"/>
      <c r="U94" s="123" t="s">
        <v>36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135</v>
      </c>
      <c r="AT94" s="80" t="s">
        <v>130</v>
      </c>
      <c r="AU94" s="80" t="s">
        <v>17</v>
      </c>
      <c r="AY94" s="6" t="s">
        <v>129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135</v>
      </c>
      <c r="BM94" s="80" t="s">
        <v>174</v>
      </c>
    </row>
    <row r="95" spans="2:47" s="6" customFormat="1" ht="16.5" customHeight="1">
      <c r="B95" s="21"/>
      <c r="C95" s="22"/>
      <c r="D95" s="22"/>
      <c r="E95" s="22"/>
      <c r="F95" s="201" t="s">
        <v>640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137</v>
      </c>
      <c r="AU95" s="6" t="s">
        <v>17</v>
      </c>
    </row>
    <row r="96" spans="2:47" s="6" customFormat="1" ht="27" customHeight="1">
      <c r="B96" s="21"/>
      <c r="C96" s="22"/>
      <c r="D96" s="22"/>
      <c r="E96" s="22"/>
      <c r="F96" s="210" t="s">
        <v>626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301</v>
      </c>
      <c r="AU96" s="6" t="s">
        <v>17</v>
      </c>
    </row>
    <row r="97" spans="2:65" s="6" customFormat="1" ht="15.75" customHeight="1">
      <c r="B97" s="21"/>
      <c r="C97" s="117" t="s">
        <v>178</v>
      </c>
      <c r="D97" s="117" t="s">
        <v>130</v>
      </c>
      <c r="E97" s="118" t="s">
        <v>641</v>
      </c>
      <c r="F97" s="197" t="s">
        <v>642</v>
      </c>
      <c r="G97" s="198"/>
      <c r="H97" s="198"/>
      <c r="I97" s="198"/>
      <c r="J97" s="120" t="s">
        <v>271</v>
      </c>
      <c r="K97" s="121">
        <v>5</v>
      </c>
      <c r="L97" s="199"/>
      <c r="M97" s="198"/>
      <c r="N97" s="200">
        <f>ROUND($L$97*$K$97,2)</f>
        <v>0</v>
      </c>
      <c r="O97" s="198"/>
      <c r="P97" s="198"/>
      <c r="Q97" s="198"/>
      <c r="R97" s="119"/>
      <c r="S97" s="41"/>
      <c r="T97" s="122"/>
      <c r="U97" s="123" t="s">
        <v>36</v>
      </c>
      <c r="V97" s="22"/>
      <c r="W97" s="22"/>
      <c r="X97" s="124">
        <v>0</v>
      </c>
      <c r="Y97" s="124">
        <f>$X$97*$K$97</f>
        <v>0</v>
      </c>
      <c r="Z97" s="124">
        <v>0</v>
      </c>
      <c r="AA97" s="125">
        <f>$Z$97*$K$97</f>
        <v>0</v>
      </c>
      <c r="AR97" s="80" t="s">
        <v>135</v>
      </c>
      <c r="AT97" s="80" t="s">
        <v>130</v>
      </c>
      <c r="AU97" s="80" t="s">
        <v>17</v>
      </c>
      <c r="AY97" s="6" t="s">
        <v>129</v>
      </c>
      <c r="BE97" s="126">
        <f>IF($U$97="základní",$N$97,0)</f>
        <v>0</v>
      </c>
      <c r="BF97" s="126">
        <f>IF($U$97="snížená",$N$97,0)</f>
        <v>0</v>
      </c>
      <c r="BG97" s="126">
        <f>IF($U$97="zákl. přenesená",$N$97,0)</f>
        <v>0</v>
      </c>
      <c r="BH97" s="126">
        <f>IF($U$97="sníž. přenesená",$N$97,0)</f>
        <v>0</v>
      </c>
      <c r="BI97" s="126">
        <f>IF($U$97="nulová",$N$97,0)</f>
        <v>0</v>
      </c>
      <c r="BJ97" s="80" t="s">
        <v>17</v>
      </c>
      <c r="BK97" s="126">
        <f>ROUND($L$97*$K$97,2)</f>
        <v>0</v>
      </c>
      <c r="BL97" s="80" t="s">
        <v>135</v>
      </c>
      <c r="BM97" s="80" t="s">
        <v>178</v>
      </c>
    </row>
    <row r="98" spans="2:47" s="6" customFormat="1" ht="16.5" customHeight="1">
      <c r="B98" s="21"/>
      <c r="C98" s="22"/>
      <c r="D98" s="22"/>
      <c r="E98" s="22"/>
      <c r="F98" s="201" t="s">
        <v>642</v>
      </c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137</v>
      </c>
      <c r="AU98" s="6" t="s">
        <v>17</v>
      </c>
    </row>
    <row r="99" spans="2:47" s="6" customFormat="1" ht="27" customHeight="1">
      <c r="B99" s="21"/>
      <c r="C99" s="22"/>
      <c r="D99" s="22"/>
      <c r="E99" s="22"/>
      <c r="F99" s="210" t="s">
        <v>626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301</v>
      </c>
      <c r="AU99" s="6" t="s">
        <v>17</v>
      </c>
    </row>
    <row r="100" spans="2:65" s="6" customFormat="1" ht="15.75" customHeight="1">
      <c r="B100" s="21"/>
      <c r="C100" s="117" t="s">
        <v>22</v>
      </c>
      <c r="D100" s="117" t="s">
        <v>130</v>
      </c>
      <c r="E100" s="118" t="s">
        <v>643</v>
      </c>
      <c r="F100" s="197" t="s">
        <v>644</v>
      </c>
      <c r="G100" s="198"/>
      <c r="H100" s="198"/>
      <c r="I100" s="198"/>
      <c r="J100" s="120" t="s">
        <v>271</v>
      </c>
      <c r="K100" s="121">
        <v>10</v>
      </c>
      <c r="L100" s="199"/>
      <c r="M100" s="198"/>
      <c r="N100" s="200">
        <f>ROUND($L$100*$K$100,2)</f>
        <v>0</v>
      </c>
      <c r="O100" s="198"/>
      <c r="P100" s="198"/>
      <c r="Q100" s="198"/>
      <c r="R100" s="119"/>
      <c r="S100" s="41"/>
      <c r="T100" s="122"/>
      <c r="U100" s="123" t="s">
        <v>36</v>
      </c>
      <c r="V100" s="22"/>
      <c r="W100" s="22"/>
      <c r="X100" s="124">
        <v>0</v>
      </c>
      <c r="Y100" s="124">
        <f>$X$100*$K$100</f>
        <v>0</v>
      </c>
      <c r="Z100" s="124">
        <v>0</v>
      </c>
      <c r="AA100" s="125">
        <f>$Z$100*$K$100</f>
        <v>0</v>
      </c>
      <c r="AR100" s="80" t="s">
        <v>135</v>
      </c>
      <c r="AT100" s="80" t="s">
        <v>130</v>
      </c>
      <c r="AU100" s="80" t="s">
        <v>17</v>
      </c>
      <c r="AY100" s="6" t="s">
        <v>129</v>
      </c>
      <c r="BE100" s="126">
        <f>IF($U$100="základní",$N$100,0)</f>
        <v>0</v>
      </c>
      <c r="BF100" s="126">
        <f>IF($U$100="snížená",$N$100,0)</f>
        <v>0</v>
      </c>
      <c r="BG100" s="126">
        <f>IF($U$100="zákl. přenesená",$N$100,0)</f>
        <v>0</v>
      </c>
      <c r="BH100" s="126">
        <f>IF($U$100="sníž. přenesená",$N$100,0)</f>
        <v>0</v>
      </c>
      <c r="BI100" s="126">
        <f>IF($U$100="nulová",$N$100,0)</f>
        <v>0</v>
      </c>
      <c r="BJ100" s="80" t="s">
        <v>17</v>
      </c>
      <c r="BK100" s="126">
        <f>ROUND($L$100*$K$100,2)</f>
        <v>0</v>
      </c>
      <c r="BL100" s="80" t="s">
        <v>135</v>
      </c>
      <c r="BM100" s="80" t="s">
        <v>22</v>
      </c>
    </row>
    <row r="101" spans="2:47" s="6" customFormat="1" ht="16.5" customHeight="1">
      <c r="B101" s="21"/>
      <c r="C101" s="22"/>
      <c r="D101" s="22"/>
      <c r="E101" s="22"/>
      <c r="F101" s="201" t="s">
        <v>644</v>
      </c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137</v>
      </c>
      <c r="AU101" s="6" t="s">
        <v>17</v>
      </c>
    </row>
    <row r="102" spans="2:47" s="6" customFormat="1" ht="27" customHeight="1">
      <c r="B102" s="21"/>
      <c r="C102" s="22"/>
      <c r="D102" s="22"/>
      <c r="E102" s="22"/>
      <c r="F102" s="210" t="s">
        <v>626</v>
      </c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301</v>
      </c>
      <c r="AU102" s="6" t="s">
        <v>17</v>
      </c>
    </row>
    <row r="103" spans="2:65" s="6" customFormat="1" ht="15.75" customHeight="1">
      <c r="B103" s="21"/>
      <c r="C103" s="117" t="s">
        <v>188</v>
      </c>
      <c r="D103" s="117" t="s">
        <v>130</v>
      </c>
      <c r="E103" s="118" t="s">
        <v>645</v>
      </c>
      <c r="F103" s="197" t="s">
        <v>646</v>
      </c>
      <c r="G103" s="198"/>
      <c r="H103" s="198"/>
      <c r="I103" s="198"/>
      <c r="J103" s="120" t="s">
        <v>271</v>
      </c>
      <c r="K103" s="121">
        <v>10</v>
      </c>
      <c r="L103" s="199"/>
      <c r="M103" s="198"/>
      <c r="N103" s="200">
        <f>ROUND($L$103*$K$103,2)</f>
        <v>0</v>
      </c>
      <c r="O103" s="198"/>
      <c r="P103" s="198"/>
      <c r="Q103" s="198"/>
      <c r="R103" s="119"/>
      <c r="S103" s="41"/>
      <c r="T103" s="122"/>
      <c r="U103" s="123" t="s">
        <v>36</v>
      </c>
      <c r="V103" s="22"/>
      <c r="W103" s="22"/>
      <c r="X103" s="124">
        <v>0</v>
      </c>
      <c r="Y103" s="124">
        <f>$X$103*$K$103</f>
        <v>0</v>
      </c>
      <c r="Z103" s="124">
        <v>0</v>
      </c>
      <c r="AA103" s="125">
        <f>$Z$103*$K$103</f>
        <v>0</v>
      </c>
      <c r="AR103" s="80" t="s">
        <v>135</v>
      </c>
      <c r="AT103" s="80" t="s">
        <v>130</v>
      </c>
      <c r="AU103" s="80" t="s">
        <v>17</v>
      </c>
      <c r="AY103" s="6" t="s">
        <v>129</v>
      </c>
      <c r="BE103" s="126">
        <f>IF($U$103="základní",$N$103,0)</f>
        <v>0</v>
      </c>
      <c r="BF103" s="126">
        <f>IF($U$103="snížená",$N$103,0)</f>
        <v>0</v>
      </c>
      <c r="BG103" s="126">
        <f>IF($U$103="zákl. přenesená",$N$103,0)</f>
        <v>0</v>
      </c>
      <c r="BH103" s="126">
        <f>IF($U$103="sníž. přenesená",$N$103,0)</f>
        <v>0</v>
      </c>
      <c r="BI103" s="126">
        <f>IF($U$103="nulová",$N$103,0)</f>
        <v>0</v>
      </c>
      <c r="BJ103" s="80" t="s">
        <v>17</v>
      </c>
      <c r="BK103" s="126">
        <f>ROUND($L$103*$K$103,2)</f>
        <v>0</v>
      </c>
      <c r="BL103" s="80" t="s">
        <v>135</v>
      </c>
      <c r="BM103" s="80" t="s">
        <v>188</v>
      </c>
    </row>
    <row r="104" spans="2:47" s="6" customFormat="1" ht="16.5" customHeight="1">
      <c r="B104" s="21"/>
      <c r="C104" s="22"/>
      <c r="D104" s="22"/>
      <c r="E104" s="22"/>
      <c r="F104" s="201" t="s">
        <v>646</v>
      </c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41"/>
      <c r="T104" s="50"/>
      <c r="U104" s="22"/>
      <c r="V104" s="22"/>
      <c r="W104" s="22"/>
      <c r="X104" s="22"/>
      <c r="Y104" s="22"/>
      <c r="Z104" s="22"/>
      <c r="AA104" s="51"/>
      <c r="AT104" s="6" t="s">
        <v>137</v>
      </c>
      <c r="AU104" s="6" t="s">
        <v>17</v>
      </c>
    </row>
    <row r="105" spans="2:47" s="6" customFormat="1" ht="27" customHeight="1">
      <c r="B105" s="21"/>
      <c r="C105" s="22"/>
      <c r="D105" s="22"/>
      <c r="E105" s="22"/>
      <c r="F105" s="210" t="s">
        <v>626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301</v>
      </c>
      <c r="AU105" s="6" t="s">
        <v>17</v>
      </c>
    </row>
    <row r="106" spans="2:65" s="6" customFormat="1" ht="15.75" customHeight="1">
      <c r="B106" s="21"/>
      <c r="C106" s="117" t="s">
        <v>193</v>
      </c>
      <c r="D106" s="117" t="s">
        <v>130</v>
      </c>
      <c r="E106" s="118" t="s">
        <v>647</v>
      </c>
      <c r="F106" s="197" t="s">
        <v>648</v>
      </c>
      <c r="G106" s="198"/>
      <c r="H106" s="198"/>
      <c r="I106" s="198"/>
      <c r="J106" s="120" t="s">
        <v>271</v>
      </c>
      <c r="K106" s="121">
        <v>30</v>
      </c>
      <c r="L106" s="199"/>
      <c r="M106" s="198"/>
      <c r="N106" s="200">
        <f>ROUND($L$106*$K$106,2)</f>
        <v>0</v>
      </c>
      <c r="O106" s="198"/>
      <c r="P106" s="198"/>
      <c r="Q106" s="198"/>
      <c r="R106" s="119"/>
      <c r="S106" s="41"/>
      <c r="T106" s="122"/>
      <c r="U106" s="123" t="s">
        <v>36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135</v>
      </c>
      <c r="AT106" s="80" t="s">
        <v>130</v>
      </c>
      <c r="AU106" s="80" t="s">
        <v>17</v>
      </c>
      <c r="AY106" s="6" t="s">
        <v>129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135</v>
      </c>
      <c r="BM106" s="80" t="s">
        <v>193</v>
      </c>
    </row>
    <row r="107" spans="2:47" s="6" customFormat="1" ht="16.5" customHeight="1">
      <c r="B107" s="21"/>
      <c r="C107" s="22"/>
      <c r="D107" s="22"/>
      <c r="E107" s="22"/>
      <c r="F107" s="201" t="s">
        <v>648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137</v>
      </c>
      <c r="AU107" s="6" t="s">
        <v>17</v>
      </c>
    </row>
    <row r="108" spans="2:47" s="6" customFormat="1" ht="27" customHeight="1">
      <c r="B108" s="21"/>
      <c r="C108" s="22"/>
      <c r="D108" s="22"/>
      <c r="E108" s="22"/>
      <c r="F108" s="210" t="s">
        <v>626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301</v>
      </c>
      <c r="AU108" s="6" t="s">
        <v>17</v>
      </c>
    </row>
    <row r="109" spans="2:65" s="6" customFormat="1" ht="27" customHeight="1">
      <c r="B109" s="21"/>
      <c r="C109" s="117" t="s">
        <v>198</v>
      </c>
      <c r="D109" s="117" t="s">
        <v>130</v>
      </c>
      <c r="E109" s="118" t="s">
        <v>649</v>
      </c>
      <c r="F109" s="197" t="s">
        <v>650</v>
      </c>
      <c r="G109" s="198"/>
      <c r="H109" s="198"/>
      <c r="I109" s="198"/>
      <c r="J109" s="120" t="s">
        <v>259</v>
      </c>
      <c r="K109" s="121">
        <v>7</v>
      </c>
      <c r="L109" s="199"/>
      <c r="M109" s="198"/>
      <c r="N109" s="200">
        <f>ROUND($L$109*$K$109,2)</f>
        <v>0</v>
      </c>
      <c r="O109" s="198"/>
      <c r="P109" s="198"/>
      <c r="Q109" s="198"/>
      <c r="R109" s="119"/>
      <c r="S109" s="41"/>
      <c r="T109" s="122"/>
      <c r="U109" s="123" t="s">
        <v>36</v>
      </c>
      <c r="V109" s="22"/>
      <c r="W109" s="22"/>
      <c r="X109" s="124">
        <v>0</v>
      </c>
      <c r="Y109" s="124">
        <f>$X$109*$K$109</f>
        <v>0</v>
      </c>
      <c r="Z109" s="124">
        <v>0</v>
      </c>
      <c r="AA109" s="125">
        <f>$Z$109*$K$109</f>
        <v>0</v>
      </c>
      <c r="AR109" s="80" t="s">
        <v>135</v>
      </c>
      <c r="AT109" s="80" t="s">
        <v>130</v>
      </c>
      <c r="AU109" s="80" t="s">
        <v>17</v>
      </c>
      <c r="AY109" s="6" t="s">
        <v>129</v>
      </c>
      <c r="BE109" s="126">
        <f>IF($U$109="základní",$N$109,0)</f>
        <v>0</v>
      </c>
      <c r="BF109" s="126">
        <f>IF($U$109="snížená",$N$109,0)</f>
        <v>0</v>
      </c>
      <c r="BG109" s="126">
        <f>IF($U$109="zákl. přenesená",$N$109,0)</f>
        <v>0</v>
      </c>
      <c r="BH109" s="126">
        <f>IF($U$109="sníž. přenesená",$N$109,0)</f>
        <v>0</v>
      </c>
      <c r="BI109" s="126">
        <f>IF($U$109="nulová",$N$109,0)</f>
        <v>0</v>
      </c>
      <c r="BJ109" s="80" t="s">
        <v>17</v>
      </c>
      <c r="BK109" s="126">
        <f>ROUND($L$109*$K$109,2)</f>
        <v>0</v>
      </c>
      <c r="BL109" s="80" t="s">
        <v>135</v>
      </c>
      <c r="BM109" s="80" t="s">
        <v>198</v>
      </c>
    </row>
    <row r="110" spans="2:47" s="6" customFormat="1" ht="16.5" customHeight="1">
      <c r="B110" s="21"/>
      <c r="C110" s="22"/>
      <c r="D110" s="22"/>
      <c r="E110" s="22"/>
      <c r="F110" s="201" t="s">
        <v>650</v>
      </c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137</v>
      </c>
      <c r="AU110" s="6" t="s">
        <v>17</v>
      </c>
    </row>
    <row r="111" spans="2:47" s="6" customFormat="1" ht="27" customHeight="1">
      <c r="B111" s="21"/>
      <c r="C111" s="22"/>
      <c r="D111" s="22"/>
      <c r="E111" s="22"/>
      <c r="F111" s="210" t="s">
        <v>626</v>
      </c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301</v>
      </c>
      <c r="AU111" s="6" t="s">
        <v>17</v>
      </c>
    </row>
    <row r="112" spans="2:65" s="6" customFormat="1" ht="15.75" customHeight="1">
      <c r="B112" s="21"/>
      <c r="C112" s="117" t="s">
        <v>203</v>
      </c>
      <c r="D112" s="117" t="s">
        <v>130</v>
      </c>
      <c r="E112" s="118" t="s">
        <v>651</v>
      </c>
      <c r="F112" s="197" t="s">
        <v>652</v>
      </c>
      <c r="G112" s="198"/>
      <c r="H112" s="198"/>
      <c r="I112" s="198"/>
      <c r="J112" s="120" t="s">
        <v>271</v>
      </c>
      <c r="K112" s="121">
        <v>10</v>
      </c>
      <c r="L112" s="199"/>
      <c r="M112" s="198"/>
      <c r="N112" s="200">
        <f>ROUND($L$112*$K$112,2)</f>
        <v>0</v>
      </c>
      <c r="O112" s="198"/>
      <c r="P112" s="198"/>
      <c r="Q112" s="198"/>
      <c r="R112" s="119"/>
      <c r="S112" s="41"/>
      <c r="T112" s="122"/>
      <c r="U112" s="123" t="s">
        <v>36</v>
      </c>
      <c r="V112" s="22"/>
      <c r="W112" s="22"/>
      <c r="X112" s="124">
        <v>0</v>
      </c>
      <c r="Y112" s="124">
        <f>$X$112*$K$112</f>
        <v>0</v>
      </c>
      <c r="Z112" s="124">
        <v>0</v>
      </c>
      <c r="AA112" s="125">
        <f>$Z$112*$K$112</f>
        <v>0</v>
      </c>
      <c r="AR112" s="80" t="s">
        <v>135</v>
      </c>
      <c r="AT112" s="80" t="s">
        <v>130</v>
      </c>
      <c r="AU112" s="80" t="s">
        <v>17</v>
      </c>
      <c r="AY112" s="6" t="s">
        <v>129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135</v>
      </c>
      <c r="BM112" s="80" t="s">
        <v>203</v>
      </c>
    </row>
    <row r="113" spans="2:47" s="6" customFormat="1" ht="16.5" customHeight="1">
      <c r="B113" s="21"/>
      <c r="C113" s="22"/>
      <c r="D113" s="22"/>
      <c r="E113" s="22"/>
      <c r="F113" s="201" t="s">
        <v>652</v>
      </c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137</v>
      </c>
      <c r="AU113" s="6" t="s">
        <v>17</v>
      </c>
    </row>
    <row r="114" spans="2:47" s="6" customFormat="1" ht="27" customHeight="1">
      <c r="B114" s="21"/>
      <c r="C114" s="22"/>
      <c r="D114" s="22"/>
      <c r="E114" s="22"/>
      <c r="F114" s="210" t="s">
        <v>626</v>
      </c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301</v>
      </c>
      <c r="AU114" s="6" t="s">
        <v>17</v>
      </c>
    </row>
    <row r="115" spans="2:65" s="6" customFormat="1" ht="15.75" customHeight="1">
      <c r="B115" s="21"/>
      <c r="C115" s="117" t="s">
        <v>8</v>
      </c>
      <c r="D115" s="117" t="s">
        <v>130</v>
      </c>
      <c r="E115" s="118" t="s">
        <v>653</v>
      </c>
      <c r="F115" s="197" t="s">
        <v>654</v>
      </c>
      <c r="G115" s="198"/>
      <c r="H115" s="198"/>
      <c r="I115" s="198"/>
      <c r="J115" s="120" t="s">
        <v>655</v>
      </c>
      <c r="K115" s="121">
        <v>4</v>
      </c>
      <c r="L115" s="199"/>
      <c r="M115" s="198"/>
      <c r="N115" s="200">
        <f>ROUND($L$115*$K$115,2)</f>
        <v>0</v>
      </c>
      <c r="O115" s="198"/>
      <c r="P115" s="198"/>
      <c r="Q115" s="198"/>
      <c r="R115" s="119"/>
      <c r="S115" s="41"/>
      <c r="T115" s="122"/>
      <c r="U115" s="123" t="s">
        <v>36</v>
      </c>
      <c r="V115" s="22"/>
      <c r="W115" s="22"/>
      <c r="X115" s="124">
        <v>0</v>
      </c>
      <c r="Y115" s="124">
        <f>$X$115*$K$115</f>
        <v>0</v>
      </c>
      <c r="Z115" s="124">
        <v>0</v>
      </c>
      <c r="AA115" s="125">
        <f>$Z$115*$K$115</f>
        <v>0</v>
      </c>
      <c r="AR115" s="80" t="s">
        <v>135</v>
      </c>
      <c r="AT115" s="80" t="s">
        <v>130</v>
      </c>
      <c r="AU115" s="80" t="s">
        <v>17</v>
      </c>
      <c r="AY115" s="6" t="s">
        <v>129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135</v>
      </c>
      <c r="BM115" s="80" t="s">
        <v>8</v>
      </c>
    </row>
    <row r="116" spans="2:47" s="6" customFormat="1" ht="16.5" customHeight="1">
      <c r="B116" s="21"/>
      <c r="C116" s="22"/>
      <c r="D116" s="22"/>
      <c r="E116" s="22"/>
      <c r="F116" s="201" t="s">
        <v>654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137</v>
      </c>
      <c r="AU116" s="6" t="s">
        <v>17</v>
      </c>
    </row>
    <row r="117" spans="2:47" s="6" customFormat="1" ht="27" customHeight="1">
      <c r="B117" s="21"/>
      <c r="C117" s="22"/>
      <c r="D117" s="22"/>
      <c r="E117" s="22"/>
      <c r="F117" s="210" t="s">
        <v>626</v>
      </c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301</v>
      </c>
      <c r="AU117" s="6" t="s">
        <v>17</v>
      </c>
    </row>
    <row r="118" spans="2:65" s="6" customFormat="1" ht="15.75" customHeight="1">
      <c r="B118" s="21"/>
      <c r="C118" s="117" t="s">
        <v>215</v>
      </c>
      <c r="D118" s="117" t="s">
        <v>130</v>
      </c>
      <c r="E118" s="118" t="s">
        <v>656</v>
      </c>
      <c r="F118" s="197" t="s">
        <v>657</v>
      </c>
      <c r="G118" s="198"/>
      <c r="H118" s="198"/>
      <c r="I118" s="198"/>
      <c r="J118" s="120" t="s">
        <v>655</v>
      </c>
      <c r="K118" s="121">
        <v>4</v>
      </c>
      <c r="L118" s="199"/>
      <c r="M118" s="198"/>
      <c r="N118" s="200">
        <f>ROUND($L$118*$K$118,2)</f>
        <v>0</v>
      </c>
      <c r="O118" s="198"/>
      <c r="P118" s="198"/>
      <c r="Q118" s="198"/>
      <c r="R118" s="119"/>
      <c r="S118" s="41"/>
      <c r="T118" s="122"/>
      <c r="U118" s="123" t="s">
        <v>36</v>
      </c>
      <c r="V118" s="22"/>
      <c r="W118" s="22"/>
      <c r="X118" s="124">
        <v>0</v>
      </c>
      <c r="Y118" s="124">
        <f>$X$118*$K$118</f>
        <v>0</v>
      </c>
      <c r="Z118" s="124">
        <v>0</v>
      </c>
      <c r="AA118" s="125">
        <f>$Z$118*$K$118</f>
        <v>0</v>
      </c>
      <c r="AR118" s="80" t="s">
        <v>135</v>
      </c>
      <c r="AT118" s="80" t="s">
        <v>130</v>
      </c>
      <c r="AU118" s="80" t="s">
        <v>17</v>
      </c>
      <c r="AY118" s="6" t="s">
        <v>129</v>
      </c>
      <c r="BE118" s="126">
        <f>IF($U$118="základní",$N$118,0)</f>
        <v>0</v>
      </c>
      <c r="BF118" s="126">
        <f>IF($U$118="snížená",$N$118,0)</f>
        <v>0</v>
      </c>
      <c r="BG118" s="126">
        <f>IF($U$118="zákl. přenesená",$N$118,0)</f>
        <v>0</v>
      </c>
      <c r="BH118" s="126">
        <f>IF($U$118="sníž. přenesená",$N$118,0)</f>
        <v>0</v>
      </c>
      <c r="BI118" s="126">
        <f>IF($U$118="nulová",$N$118,0)</f>
        <v>0</v>
      </c>
      <c r="BJ118" s="80" t="s">
        <v>17</v>
      </c>
      <c r="BK118" s="126">
        <f>ROUND($L$118*$K$118,2)</f>
        <v>0</v>
      </c>
      <c r="BL118" s="80" t="s">
        <v>135</v>
      </c>
      <c r="BM118" s="80" t="s">
        <v>215</v>
      </c>
    </row>
    <row r="119" spans="2:47" s="6" customFormat="1" ht="16.5" customHeight="1">
      <c r="B119" s="21"/>
      <c r="C119" s="22"/>
      <c r="D119" s="22"/>
      <c r="E119" s="22"/>
      <c r="F119" s="201" t="s">
        <v>657</v>
      </c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137</v>
      </c>
      <c r="AU119" s="6" t="s">
        <v>17</v>
      </c>
    </row>
    <row r="120" spans="2:47" s="6" customFormat="1" ht="27" customHeight="1">
      <c r="B120" s="21"/>
      <c r="C120" s="22"/>
      <c r="D120" s="22"/>
      <c r="E120" s="22"/>
      <c r="F120" s="210" t="s">
        <v>626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301</v>
      </c>
      <c r="AU120" s="6" t="s">
        <v>17</v>
      </c>
    </row>
    <row r="121" spans="2:65" s="6" customFormat="1" ht="15.75" customHeight="1">
      <c r="B121" s="21"/>
      <c r="C121" s="117" t="s">
        <v>221</v>
      </c>
      <c r="D121" s="117" t="s">
        <v>130</v>
      </c>
      <c r="E121" s="118" t="s">
        <v>658</v>
      </c>
      <c r="F121" s="197" t="s">
        <v>659</v>
      </c>
      <c r="G121" s="198"/>
      <c r="H121" s="198"/>
      <c r="I121" s="198"/>
      <c r="J121" s="120" t="s">
        <v>259</v>
      </c>
      <c r="K121" s="121">
        <v>4</v>
      </c>
      <c r="L121" s="199"/>
      <c r="M121" s="198"/>
      <c r="N121" s="200">
        <f>ROUND($L$121*$K$121,2)</f>
        <v>0</v>
      </c>
      <c r="O121" s="198"/>
      <c r="P121" s="198"/>
      <c r="Q121" s="198"/>
      <c r="R121" s="119"/>
      <c r="S121" s="41"/>
      <c r="T121" s="122"/>
      <c r="U121" s="123" t="s">
        <v>36</v>
      </c>
      <c r="V121" s="22"/>
      <c r="W121" s="22"/>
      <c r="X121" s="124">
        <v>0</v>
      </c>
      <c r="Y121" s="124">
        <f>$X$121*$K$121</f>
        <v>0</v>
      </c>
      <c r="Z121" s="124">
        <v>0</v>
      </c>
      <c r="AA121" s="125">
        <f>$Z$121*$K$121</f>
        <v>0</v>
      </c>
      <c r="AR121" s="80" t="s">
        <v>135</v>
      </c>
      <c r="AT121" s="80" t="s">
        <v>130</v>
      </c>
      <c r="AU121" s="80" t="s">
        <v>17</v>
      </c>
      <c r="AY121" s="6" t="s">
        <v>129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135</v>
      </c>
      <c r="BM121" s="80" t="s">
        <v>221</v>
      </c>
    </row>
    <row r="122" spans="2:47" s="6" customFormat="1" ht="16.5" customHeight="1">
      <c r="B122" s="21"/>
      <c r="C122" s="22"/>
      <c r="D122" s="22"/>
      <c r="E122" s="22"/>
      <c r="F122" s="201" t="s">
        <v>659</v>
      </c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137</v>
      </c>
      <c r="AU122" s="6" t="s">
        <v>17</v>
      </c>
    </row>
    <row r="123" spans="2:47" s="6" customFormat="1" ht="27" customHeight="1">
      <c r="B123" s="21"/>
      <c r="C123" s="22"/>
      <c r="D123" s="22"/>
      <c r="E123" s="22"/>
      <c r="F123" s="210" t="s">
        <v>626</v>
      </c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301</v>
      </c>
      <c r="AU123" s="6" t="s">
        <v>17</v>
      </c>
    </row>
    <row r="124" spans="2:65" s="6" customFormat="1" ht="15.75" customHeight="1">
      <c r="B124" s="21"/>
      <c r="C124" s="117" t="s">
        <v>227</v>
      </c>
      <c r="D124" s="117" t="s">
        <v>130</v>
      </c>
      <c r="E124" s="118" t="s">
        <v>660</v>
      </c>
      <c r="F124" s="197" t="s">
        <v>661</v>
      </c>
      <c r="G124" s="198"/>
      <c r="H124" s="198"/>
      <c r="I124" s="198"/>
      <c r="J124" s="120" t="s">
        <v>655</v>
      </c>
      <c r="K124" s="121">
        <v>6</v>
      </c>
      <c r="L124" s="199"/>
      <c r="M124" s="198"/>
      <c r="N124" s="200">
        <f>ROUND($L$124*$K$124,2)</f>
        <v>0</v>
      </c>
      <c r="O124" s="198"/>
      <c r="P124" s="198"/>
      <c r="Q124" s="198"/>
      <c r="R124" s="119"/>
      <c r="S124" s="41"/>
      <c r="T124" s="122"/>
      <c r="U124" s="123" t="s">
        <v>36</v>
      </c>
      <c r="V124" s="22"/>
      <c r="W124" s="22"/>
      <c r="X124" s="124">
        <v>0</v>
      </c>
      <c r="Y124" s="124">
        <f>$X$124*$K$124</f>
        <v>0</v>
      </c>
      <c r="Z124" s="124">
        <v>0</v>
      </c>
      <c r="AA124" s="125">
        <f>$Z$124*$K$124</f>
        <v>0</v>
      </c>
      <c r="AR124" s="80" t="s">
        <v>135</v>
      </c>
      <c r="AT124" s="80" t="s">
        <v>130</v>
      </c>
      <c r="AU124" s="80" t="s">
        <v>17</v>
      </c>
      <c r="AY124" s="6" t="s">
        <v>129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135</v>
      </c>
      <c r="BM124" s="80" t="s">
        <v>227</v>
      </c>
    </row>
    <row r="125" spans="2:47" s="6" customFormat="1" ht="16.5" customHeight="1">
      <c r="B125" s="21"/>
      <c r="C125" s="22"/>
      <c r="D125" s="22"/>
      <c r="E125" s="22"/>
      <c r="F125" s="201" t="s">
        <v>661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137</v>
      </c>
      <c r="AU125" s="6" t="s">
        <v>17</v>
      </c>
    </row>
    <row r="126" spans="2:47" s="6" customFormat="1" ht="27" customHeight="1">
      <c r="B126" s="21"/>
      <c r="C126" s="22"/>
      <c r="D126" s="22"/>
      <c r="E126" s="22"/>
      <c r="F126" s="210" t="s">
        <v>626</v>
      </c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301</v>
      </c>
      <c r="AU126" s="6" t="s">
        <v>17</v>
      </c>
    </row>
    <row r="127" spans="2:65" s="6" customFormat="1" ht="15.75" customHeight="1">
      <c r="B127" s="21"/>
      <c r="C127" s="117" t="s">
        <v>7</v>
      </c>
      <c r="D127" s="117" t="s">
        <v>130</v>
      </c>
      <c r="E127" s="118" t="s">
        <v>662</v>
      </c>
      <c r="F127" s="197" t="s">
        <v>663</v>
      </c>
      <c r="G127" s="198"/>
      <c r="H127" s="198"/>
      <c r="I127" s="198"/>
      <c r="J127" s="120" t="s">
        <v>259</v>
      </c>
      <c r="K127" s="121">
        <v>2</v>
      </c>
      <c r="L127" s="199"/>
      <c r="M127" s="198"/>
      <c r="N127" s="200">
        <f>ROUND($L$127*$K$127,2)</f>
        <v>0</v>
      </c>
      <c r="O127" s="198"/>
      <c r="P127" s="198"/>
      <c r="Q127" s="198"/>
      <c r="R127" s="119"/>
      <c r="S127" s="41"/>
      <c r="T127" s="122"/>
      <c r="U127" s="123" t="s">
        <v>36</v>
      </c>
      <c r="V127" s="22"/>
      <c r="W127" s="22"/>
      <c r="X127" s="124">
        <v>0</v>
      </c>
      <c r="Y127" s="124">
        <f>$X$127*$K$127</f>
        <v>0</v>
      </c>
      <c r="Z127" s="124">
        <v>0</v>
      </c>
      <c r="AA127" s="125">
        <f>$Z$127*$K$127</f>
        <v>0</v>
      </c>
      <c r="AR127" s="80" t="s">
        <v>135</v>
      </c>
      <c r="AT127" s="80" t="s">
        <v>130</v>
      </c>
      <c r="AU127" s="80" t="s">
        <v>17</v>
      </c>
      <c r="AY127" s="6" t="s">
        <v>129</v>
      </c>
      <c r="BE127" s="126">
        <f>IF($U$127="základní",$N$127,0)</f>
        <v>0</v>
      </c>
      <c r="BF127" s="126">
        <f>IF($U$127="snížená",$N$127,0)</f>
        <v>0</v>
      </c>
      <c r="BG127" s="126">
        <f>IF($U$127="zákl. přenesená",$N$127,0)</f>
        <v>0</v>
      </c>
      <c r="BH127" s="126">
        <f>IF($U$127="sníž. přenesená",$N$127,0)</f>
        <v>0</v>
      </c>
      <c r="BI127" s="126">
        <f>IF($U$127="nulová",$N$127,0)</f>
        <v>0</v>
      </c>
      <c r="BJ127" s="80" t="s">
        <v>17</v>
      </c>
      <c r="BK127" s="126">
        <f>ROUND($L$127*$K$127,2)</f>
        <v>0</v>
      </c>
      <c r="BL127" s="80" t="s">
        <v>135</v>
      </c>
      <c r="BM127" s="80" t="s">
        <v>233</v>
      </c>
    </row>
    <row r="128" spans="2:47" s="6" customFormat="1" ht="16.5" customHeight="1">
      <c r="B128" s="21"/>
      <c r="C128" s="22"/>
      <c r="D128" s="22"/>
      <c r="E128" s="22"/>
      <c r="F128" s="201" t="s">
        <v>663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41"/>
      <c r="T128" s="50"/>
      <c r="U128" s="22"/>
      <c r="V128" s="22"/>
      <c r="W128" s="22"/>
      <c r="X128" s="22"/>
      <c r="Y128" s="22"/>
      <c r="Z128" s="22"/>
      <c r="AA128" s="51"/>
      <c r="AT128" s="6" t="s">
        <v>137</v>
      </c>
      <c r="AU128" s="6" t="s">
        <v>17</v>
      </c>
    </row>
    <row r="129" spans="2:47" s="6" customFormat="1" ht="27" customHeight="1">
      <c r="B129" s="21"/>
      <c r="C129" s="22"/>
      <c r="D129" s="22"/>
      <c r="E129" s="22"/>
      <c r="F129" s="210" t="s">
        <v>626</v>
      </c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301</v>
      </c>
      <c r="AU129" s="6" t="s">
        <v>17</v>
      </c>
    </row>
    <row r="130" spans="2:65" s="6" customFormat="1" ht="15.75" customHeight="1">
      <c r="B130" s="21"/>
      <c r="C130" s="117" t="s">
        <v>251</v>
      </c>
      <c r="D130" s="117" t="s">
        <v>130</v>
      </c>
      <c r="E130" s="118" t="s">
        <v>664</v>
      </c>
      <c r="F130" s="197" t="s">
        <v>665</v>
      </c>
      <c r="G130" s="198"/>
      <c r="H130" s="198"/>
      <c r="I130" s="198"/>
      <c r="J130" s="120" t="s">
        <v>259</v>
      </c>
      <c r="K130" s="121">
        <v>1</v>
      </c>
      <c r="L130" s="199"/>
      <c r="M130" s="198"/>
      <c r="N130" s="200">
        <f>ROUND($L$130*$K$130,2)</f>
        <v>0</v>
      </c>
      <c r="O130" s="198"/>
      <c r="P130" s="198"/>
      <c r="Q130" s="198"/>
      <c r="R130" s="119"/>
      <c r="S130" s="41"/>
      <c r="T130" s="122"/>
      <c r="U130" s="123" t="s">
        <v>36</v>
      </c>
      <c r="V130" s="22"/>
      <c r="W130" s="22"/>
      <c r="X130" s="124">
        <v>0</v>
      </c>
      <c r="Y130" s="124">
        <f>$X$130*$K$130</f>
        <v>0</v>
      </c>
      <c r="Z130" s="124">
        <v>0</v>
      </c>
      <c r="AA130" s="125">
        <f>$Z$130*$K$130</f>
        <v>0</v>
      </c>
      <c r="AR130" s="80" t="s">
        <v>135</v>
      </c>
      <c r="AT130" s="80" t="s">
        <v>130</v>
      </c>
      <c r="AU130" s="80" t="s">
        <v>17</v>
      </c>
      <c r="AY130" s="6" t="s">
        <v>129</v>
      </c>
      <c r="BE130" s="126">
        <f>IF($U$130="základní",$N$130,0)</f>
        <v>0</v>
      </c>
      <c r="BF130" s="126">
        <f>IF($U$130="snížená",$N$130,0)</f>
        <v>0</v>
      </c>
      <c r="BG130" s="126">
        <f>IF($U$130="zákl. přenesená",$N$130,0)</f>
        <v>0</v>
      </c>
      <c r="BH130" s="126">
        <f>IF($U$130="sníž. přenesená",$N$130,0)</f>
        <v>0</v>
      </c>
      <c r="BI130" s="126">
        <f>IF($U$130="nulová",$N$130,0)</f>
        <v>0</v>
      </c>
      <c r="BJ130" s="80" t="s">
        <v>17</v>
      </c>
      <c r="BK130" s="126">
        <f>ROUND($L$130*$K$130,2)</f>
        <v>0</v>
      </c>
      <c r="BL130" s="80" t="s">
        <v>135</v>
      </c>
      <c r="BM130" s="80" t="s">
        <v>240</v>
      </c>
    </row>
    <row r="131" spans="2:47" s="6" customFormat="1" ht="16.5" customHeight="1">
      <c r="B131" s="21"/>
      <c r="C131" s="22"/>
      <c r="D131" s="22"/>
      <c r="E131" s="22"/>
      <c r="F131" s="201" t="s">
        <v>665</v>
      </c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41"/>
      <c r="T131" s="50"/>
      <c r="U131" s="22"/>
      <c r="V131" s="22"/>
      <c r="W131" s="22"/>
      <c r="X131" s="22"/>
      <c r="Y131" s="22"/>
      <c r="Z131" s="22"/>
      <c r="AA131" s="51"/>
      <c r="AT131" s="6" t="s">
        <v>137</v>
      </c>
      <c r="AU131" s="6" t="s">
        <v>17</v>
      </c>
    </row>
    <row r="132" spans="2:47" s="6" customFormat="1" ht="27" customHeight="1">
      <c r="B132" s="21"/>
      <c r="C132" s="22"/>
      <c r="D132" s="22"/>
      <c r="E132" s="22"/>
      <c r="F132" s="210" t="s">
        <v>626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301</v>
      </c>
      <c r="AU132" s="6" t="s">
        <v>17</v>
      </c>
    </row>
    <row r="133" spans="2:65" s="6" customFormat="1" ht="15.75" customHeight="1">
      <c r="B133" s="21"/>
      <c r="C133" s="117" t="s">
        <v>256</v>
      </c>
      <c r="D133" s="117" t="s">
        <v>130</v>
      </c>
      <c r="E133" s="118" t="s">
        <v>666</v>
      </c>
      <c r="F133" s="197" t="s">
        <v>667</v>
      </c>
      <c r="G133" s="198"/>
      <c r="H133" s="198"/>
      <c r="I133" s="198"/>
      <c r="J133" s="120" t="s">
        <v>271</v>
      </c>
      <c r="K133" s="121">
        <v>10</v>
      </c>
      <c r="L133" s="199"/>
      <c r="M133" s="198"/>
      <c r="N133" s="200">
        <f>ROUND($L$133*$K$133,2)</f>
        <v>0</v>
      </c>
      <c r="O133" s="198"/>
      <c r="P133" s="198"/>
      <c r="Q133" s="198"/>
      <c r="R133" s="119"/>
      <c r="S133" s="41"/>
      <c r="T133" s="122"/>
      <c r="U133" s="123" t="s">
        <v>36</v>
      </c>
      <c r="V133" s="22"/>
      <c r="W133" s="22"/>
      <c r="X133" s="124">
        <v>0</v>
      </c>
      <c r="Y133" s="124">
        <f>$X$133*$K$133</f>
        <v>0</v>
      </c>
      <c r="Z133" s="124">
        <v>0</v>
      </c>
      <c r="AA133" s="125">
        <f>$Z$133*$K$133</f>
        <v>0</v>
      </c>
      <c r="AR133" s="80" t="s">
        <v>135</v>
      </c>
      <c r="AT133" s="80" t="s">
        <v>130</v>
      </c>
      <c r="AU133" s="80" t="s">
        <v>17</v>
      </c>
      <c r="AY133" s="6" t="s">
        <v>129</v>
      </c>
      <c r="BE133" s="126">
        <f>IF($U$133="základní",$N$133,0)</f>
        <v>0</v>
      </c>
      <c r="BF133" s="126">
        <f>IF($U$133="snížená",$N$133,0)</f>
        <v>0</v>
      </c>
      <c r="BG133" s="126">
        <f>IF($U$133="zákl. přenesená",$N$133,0)</f>
        <v>0</v>
      </c>
      <c r="BH133" s="126">
        <f>IF($U$133="sníž. přenesená",$N$133,0)</f>
        <v>0</v>
      </c>
      <c r="BI133" s="126">
        <f>IF($U$133="nulová",$N$133,0)</f>
        <v>0</v>
      </c>
      <c r="BJ133" s="80" t="s">
        <v>17</v>
      </c>
      <c r="BK133" s="126">
        <f>ROUND($L$133*$K$133,2)</f>
        <v>0</v>
      </c>
      <c r="BL133" s="80" t="s">
        <v>135</v>
      </c>
      <c r="BM133" s="80" t="s">
        <v>7</v>
      </c>
    </row>
    <row r="134" spans="2:47" s="6" customFormat="1" ht="16.5" customHeight="1">
      <c r="B134" s="21"/>
      <c r="C134" s="22"/>
      <c r="D134" s="22"/>
      <c r="E134" s="22"/>
      <c r="F134" s="201" t="s">
        <v>667</v>
      </c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137</v>
      </c>
      <c r="AU134" s="6" t="s">
        <v>17</v>
      </c>
    </row>
    <row r="135" spans="2:47" s="6" customFormat="1" ht="27" customHeight="1">
      <c r="B135" s="21"/>
      <c r="C135" s="22"/>
      <c r="D135" s="22"/>
      <c r="E135" s="22"/>
      <c r="F135" s="210" t="s">
        <v>626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301</v>
      </c>
      <c r="AU135" s="6" t="s">
        <v>17</v>
      </c>
    </row>
    <row r="136" spans="2:65" s="6" customFormat="1" ht="15.75" customHeight="1">
      <c r="B136" s="21"/>
      <c r="C136" s="117" t="s">
        <v>263</v>
      </c>
      <c r="D136" s="117" t="s">
        <v>130</v>
      </c>
      <c r="E136" s="118" t="s">
        <v>668</v>
      </c>
      <c r="F136" s="197" t="s">
        <v>669</v>
      </c>
      <c r="G136" s="198"/>
      <c r="H136" s="198"/>
      <c r="I136" s="198"/>
      <c r="J136" s="120" t="s">
        <v>271</v>
      </c>
      <c r="K136" s="121">
        <v>10</v>
      </c>
      <c r="L136" s="199"/>
      <c r="M136" s="198"/>
      <c r="N136" s="200">
        <f>ROUND($L$136*$K$136,2)</f>
        <v>0</v>
      </c>
      <c r="O136" s="198"/>
      <c r="P136" s="198"/>
      <c r="Q136" s="198"/>
      <c r="R136" s="119"/>
      <c r="S136" s="41"/>
      <c r="T136" s="122"/>
      <c r="U136" s="123" t="s">
        <v>36</v>
      </c>
      <c r="V136" s="22"/>
      <c r="W136" s="22"/>
      <c r="X136" s="124">
        <v>0</v>
      </c>
      <c r="Y136" s="124">
        <f>$X$136*$K$136</f>
        <v>0</v>
      </c>
      <c r="Z136" s="124">
        <v>0</v>
      </c>
      <c r="AA136" s="125">
        <f>$Z$136*$K$136</f>
        <v>0</v>
      </c>
      <c r="AR136" s="80" t="s">
        <v>135</v>
      </c>
      <c r="AT136" s="80" t="s">
        <v>130</v>
      </c>
      <c r="AU136" s="80" t="s">
        <v>17</v>
      </c>
      <c r="AY136" s="6" t="s">
        <v>129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135</v>
      </c>
      <c r="BM136" s="80" t="s">
        <v>251</v>
      </c>
    </row>
    <row r="137" spans="2:47" s="6" customFormat="1" ht="16.5" customHeight="1">
      <c r="B137" s="21"/>
      <c r="C137" s="22"/>
      <c r="D137" s="22"/>
      <c r="E137" s="22"/>
      <c r="F137" s="201" t="s">
        <v>669</v>
      </c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137</v>
      </c>
      <c r="AU137" s="6" t="s">
        <v>17</v>
      </c>
    </row>
    <row r="138" spans="2:47" s="6" customFormat="1" ht="27" customHeight="1">
      <c r="B138" s="21"/>
      <c r="C138" s="22"/>
      <c r="D138" s="22"/>
      <c r="E138" s="22"/>
      <c r="F138" s="210" t="s">
        <v>626</v>
      </c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301</v>
      </c>
      <c r="AU138" s="6" t="s">
        <v>17</v>
      </c>
    </row>
    <row r="139" spans="2:65" s="6" customFormat="1" ht="15.75" customHeight="1">
      <c r="B139" s="21"/>
      <c r="C139" s="117" t="s">
        <v>268</v>
      </c>
      <c r="D139" s="117" t="s">
        <v>130</v>
      </c>
      <c r="E139" s="118" t="s">
        <v>670</v>
      </c>
      <c r="F139" s="197" t="s">
        <v>671</v>
      </c>
      <c r="G139" s="198"/>
      <c r="H139" s="198"/>
      <c r="I139" s="198"/>
      <c r="J139" s="120" t="s">
        <v>259</v>
      </c>
      <c r="K139" s="121">
        <v>3</v>
      </c>
      <c r="L139" s="199"/>
      <c r="M139" s="198"/>
      <c r="N139" s="200">
        <f>ROUND($L$139*$K$139,2)</f>
        <v>0</v>
      </c>
      <c r="O139" s="198"/>
      <c r="P139" s="198"/>
      <c r="Q139" s="198"/>
      <c r="R139" s="119"/>
      <c r="S139" s="41"/>
      <c r="T139" s="122"/>
      <c r="U139" s="123" t="s">
        <v>36</v>
      </c>
      <c r="V139" s="22"/>
      <c r="W139" s="22"/>
      <c r="X139" s="124">
        <v>0</v>
      </c>
      <c r="Y139" s="124">
        <f>$X$139*$K$139</f>
        <v>0</v>
      </c>
      <c r="Z139" s="124">
        <v>0</v>
      </c>
      <c r="AA139" s="125">
        <f>$Z$139*$K$139</f>
        <v>0</v>
      </c>
      <c r="AR139" s="80" t="s">
        <v>135</v>
      </c>
      <c r="AT139" s="80" t="s">
        <v>130</v>
      </c>
      <c r="AU139" s="80" t="s">
        <v>17</v>
      </c>
      <c r="AY139" s="6" t="s">
        <v>129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135</v>
      </c>
      <c r="BM139" s="80" t="s">
        <v>256</v>
      </c>
    </row>
    <row r="140" spans="2:47" s="6" customFormat="1" ht="16.5" customHeight="1">
      <c r="B140" s="21"/>
      <c r="C140" s="22"/>
      <c r="D140" s="22"/>
      <c r="E140" s="22"/>
      <c r="F140" s="201" t="s">
        <v>671</v>
      </c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137</v>
      </c>
      <c r="AU140" s="6" t="s">
        <v>17</v>
      </c>
    </row>
    <row r="141" spans="2:47" s="6" customFormat="1" ht="27" customHeight="1">
      <c r="B141" s="21"/>
      <c r="C141" s="22"/>
      <c r="D141" s="22"/>
      <c r="E141" s="22"/>
      <c r="F141" s="210" t="s">
        <v>626</v>
      </c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301</v>
      </c>
      <c r="AU141" s="6" t="s">
        <v>17</v>
      </c>
    </row>
    <row r="142" spans="2:65" s="6" customFormat="1" ht="27" customHeight="1">
      <c r="B142" s="21"/>
      <c r="C142" s="117" t="s">
        <v>273</v>
      </c>
      <c r="D142" s="117" t="s">
        <v>130</v>
      </c>
      <c r="E142" s="118" t="s">
        <v>672</v>
      </c>
      <c r="F142" s="197" t="s">
        <v>673</v>
      </c>
      <c r="G142" s="198"/>
      <c r="H142" s="198"/>
      <c r="I142" s="198"/>
      <c r="J142" s="120" t="s">
        <v>271</v>
      </c>
      <c r="K142" s="121">
        <v>10</v>
      </c>
      <c r="L142" s="199"/>
      <c r="M142" s="198"/>
      <c r="N142" s="200">
        <f>ROUND($L$142*$K$142,2)</f>
        <v>0</v>
      </c>
      <c r="O142" s="198"/>
      <c r="P142" s="198"/>
      <c r="Q142" s="198"/>
      <c r="R142" s="119"/>
      <c r="S142" s="41"/>
      <c r="T142" s="122"/>
      <c r="U142" s="123" t="s">
        <v>36</v>
      </c>
      <c r="V142" s="22"/>
      <c r="W142" s="22"/>
      <c r="X142" s="124">
        <v>0</v>
      </c>
      <c r="Y142" s="124">
        <f>$X$142*$K$142</f>
        <v>0</v>
      </c>
      <c r="Z142" s="124">
        <v>0</v>
      </c>
      <c r="AA142" s="125">
        <f>$Z$142*$K$142</f>
        <v>0</v>
      </c>
      <c r="AR142" s="80" t="s">
        <v>135</v>
      </c>
      <c r="AT142" s="80" t="s">
        <v>130</v>
      </c>
      <c r="AU142" s="80" t="s">
        <v>17</v>
      </c>
      <c r="AY142" s="6" t="s">
        <v>129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135</v>
      </c>
      <c r="BM142" s="80" t="s">
        <v>263</v>
      </c>
    </row>
    <row r="143" spans="2:47" s="6" customFormat="1" ht="16.5" customHeight="1">
      <c r="B143" s="21"/>
      <c r="C143" s="22"/>
      <c r="D143" s="22"/>
      <c r="E143" s="22"/>
      <c r="F143" s="201" t="s">
        <v>673</v>
      </c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41"/>
      <c r="T143" s="50"/>
      <c r="U143" s="22"/>
      <c r="V143" s="22"/>
      <c r="W143" s="22"/>
      <c r="X143" s="22"/>
      <c r="Y143" s="22"/>
      <c r="Z143" s="22"/>
      <c r="AA143" s="51"/>
      <c r="AT143" s="6" t="s">
        <v>137</v>
      </c>
      <c r="AU143" s="6" t="s">
        <v>17</v>
      </c>
    </row>
    <row r="144" spans="2:47" s="6" customFormat="1" ht="27" customHeight="1">
      <c r="B144" s="21"/>
      <c r="C144" s="22"/>
      <c r="D144" s="22"/>
      <c r="E144" s="22"/>
      <c r="F144" s="210" t="s">
        <v>626</v>
      </c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41"/>
      <c r="T144" s="50"/>
      <c r="U144" s="22"/>
      <c r="V144" s="22"/>
      <c r="W144" s="22"/>
      <c r="X144" s="22"/>
      <c r="Y144" s="22"/>
      <c r="Z144" s="22"/>
      <c r="AA144" s="51"/>
      <c r="AT144" s="6" t="s">
        <v>301</v>
      </c>
      <c r="AU144" s="6" t="s">
        <v>17</v>
      </c>
    </row>
    <row r="145" spans="2:65" s="6" customFormat="1" ht="27" customHeight="1">
      <c r="B145" s="21"/>
      <c r="C145" s="117" t="s">
        <v>280</v>
      </c>
      <c r="D145" s="117" t="s">
        <v>130</v>
      </c>
      <c r="E145" s="118" t="s">
        <v>674</v>
      </c>
      <c r="F145" s="197" t="s">
        <v>675</v>
      </c>
      <c r="G145" s="198"/>
      <c r="H145" s="198"/>
      <c r="I145" s="198"/>
      <c r="J145" s="120" t="s">
        <v>271</v>
      </c>
      <c r="K145" s="121">
        <v>10</v>
      </c>
      <c r="L145" s="199"/>
      <c r="M145" s="198"/>
      <c r="N145" s="200">
        <f>ROUND($L$145*$K$145,2)</f>
        <v>0</v>
      </c>
      <c r="O145" s="198"/>
      <c r="P145" s="198"/>
      <c r="Q145" s="198"/>
      <c r="R145" s="119"/>
      <c r="S145" s="41"/>
      <c r="T145" s="122"/>
      <c r="U145" s="123" t="s">
        <v>36</v>
      </c>
      <c r="V145" s="22"/>
      <c r="W145" s="22"/>
      <c r="X145" s="124">
        <v>0</v>
      </c>
      <c r="Y145" s="124">
        <f>$X$145*$K$145</f>
        <v>0</v>
      </c>
      <c r="Z145" s="124">
        <v>0</v>
      </c>
      <c r="AA145" s="125">
        <f>$Z$145*$K$145</f>
        <v>0</v>
      </c>
      <c r="AR145" s="80" t="s">
        <v>135</v>
      </c>
      <c r="AT145" s="80" t="s">
        <v>130</v>
      </c>
      <c r="AU145" s="80" t="s">
        <v>17</v>
      </c>
      <c r="AY145" s="6" t="s">
        <v>129</v>
      </c>
      <c r="BE145" s="126">
        <f>IF($U$145="základní",$N$145,0)</f>
        <v>0</v>
      </c>
      <c r="BF145" s="126">
        <f>IF($U$145="snížená",$N$145,0)</f>
        <v>0</v>
      </c>
      <c r="BG145" s="126">
        <f>IF($U$145="zákl. přenesená",$N$145,0)</f>
        <v>0</v>
      </c>
      <c r="BH145" s="126">
        <f>IF($U$145="sníž. přenesená",$N$145,0)</f>
        <v>0</v>
      </c>
      <c r="BI145" s="126">
        <f>IF($U$145="nulová",$N$145,0)</f>
        <v>0</v>
      </c>
      <c r="BJ145" s="80" t="s">
        <v>17</v>
      </c>
      <c r="BK145" s="126">
        <f>ROUND($L$145*$K$145,2)</f>
        <v>0</v>
      </c>
      <c r="BL145" s="80" t="s">
        <v>135</v>
      </c>
      <c r="BM145" s="80" t="s">
        <v>268</v>
      </c>
    </row>
    <row r="146" spans="2:47" s="6" customFormat="1" ht="16.5" customHeight="1">
      <c r="B146" s="21"/>
      <c r="C146" s="22"/>
      <c r="D146" s="22"/>
      <c r="E146" s="22"/>
      <c r="F146" s="201" t="s">
        <v>675</v>
      </c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137</v>
      </c>
      <c r="AU146" s="6" t="s">
        <v>17</v>
      </c>
    </row>
    <row r="147" spans="2:47" s="6" customFormat="1" ht="27" customHeight="1">
      <c r="B147" s="21"/>
      <c r="C147" s="22"/>
      <c r="D147" s="22"/>
      <c r="E147" s="22"/>
      <c r="F147" s="210" t="s">
        <v>626</v>
      </c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41"/>
      <c r="T147" s="50"/>
      <c r="U147" s="22"/>
      <c r="V147" s="22"/>
      <c r="W147" s="22"/>
      <c r="X147" s="22"/>
      <c r="Y147" s="22"/>
      <c r="Z147" s="22"/>
      <c r="AA147" s="51"/>
      <c r="AT147" s="6" t="s">
        <v>301</v>
      </c>
      <c r="AU147" s="6" t="s">
        <v>17</v>
      </c>
    </row>
    <row r="148" spans="2:65" s="6" customFormat="1" ht="27" customHeight="1">
      <c r="B148" s="21"/>
      <c r="C148" s="117" t="s">
        <v>285</v>
      </c>
      <c r="D148" s="117" t="s">
        <v>130</v>
      </c>
      <c r="E148" s="118" t="s">
        <v>676</v>
      </c>
      <c r="F148" s="197" t="s">
        <v>677</v>
      </c>
      <c r="G148" s="198"/>
      <c r="H148" s="198"/>
      <c r="I148" s="198"/>
      <c r="J148" s="120" t="s">
        <v>271</v>
      </c>
      <c r="K148" s="121">
        <v>10</v>
      </c>
      <c r="L148" s="199"/>
      <c r="M148" s="198"/>
      <c r="N148" s="200">
        <f>ROUND($L$148*$K$148,2)</f>
        <v>0</v>
      </c>
      <c r="O148" s="198"/>
      <c r="P148" s="198"/>
      <c r="Q148" s="198"/>
      <c r="R148" s="119"/>
      <c r="S148" s="41"/>
      <c r="T148" s="122"/>
      <c r="U148" s="123" t="s">
        <v>36</v>
      </c>
      <c r="V148" s="22"/>
      <c r="W148" s="22"/>
      <c r="X148" s="124">
        <v>0</v>
      </c>
      <c r="Y148" s="124">
        <f>$X$148*$K$148</f>
        <v>0</v>
      </c>
      <c r="Z148" s="124">
        <v>0</v>
      </c>
      <c r="AA148" s="125">
        <f>$Z$148*$K$148</f>
        <v>0</v>
      </c>
      <c r="AR148" s="80" t="s">
        <v>135</v>
      </c>
      <c r="AT148" s="80" t="s">
        <v>130</v>
      </c>
      <c r="AU148" s="80" t="s">
        <v>17</v>
      </c>
      <c r="AY148" s="6" t="s">
        <v>129</v>
      </c>
      <c r="BE148" s="126">
        <f>IF($U$148="základní",$N$148,0)</f>
        <v>0</v>
      </c>
      <c r="BF148" s="126">
        <f>IF($U$148="snížená",$N$148,0)</f>
        <v>0</v>
      </c>
      <c r="BG148" s="126">
        <f>IF($U$148="zákl. přenesená",$N$148,0)</f>
        <v>0</v>
      </c>
      <c r="BH148" s="126">
        <f>IF($U$148="sníž. přenesená",$N$148,0)</f>
        <v>0</v>
      </c>
      <c r="BI148" s="126">
        <f>IF($U$148="nulová",$N$148,0)</f>
        <v>0</v>
      </c>
      <c r="BJ148" s="80" t="s">
        <v>17</v>
      </c>
      <c r="BK148" s="126">
        <f>ROUND($L$148*$K$148,2)</f>
        <v>0</v>
      </c>
      <c r="BL148" s="80" t="s">
        <v>135</v>
      </c>
      <c r="BM148" s="80" t="s">
        <v>273</v>
      </c>
    </row>
    <row r="149" spans="2:47" s="6" customFormat="1" ht="16.5" customHeight="1">
      <c r="B149" s="21"/>
      <c r="C149" s="22"/>
      <c r="D149" s="22"/>
      <c r="E149" s="22"/>
      <c r="F149" s="201" t="s">
        <v>677</v>
      </c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137</v>
      </c>
      <c r="AU149" s="6" t="s">
        <v>17</v>
      </c>
    </row>
    <row r="150" spans="2:47" s="6" customFormat="1" ht="27" customHeight="1">
      <c r="B150" s="21"/>
      <c r="C150" s="22"/>
      <c r="D150" s="22"/>
      <c r="E150" s="22"/>
      <c r="F150" s="210" t="s">
        <v>626</v>
      </c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41"/>
      <c r="T150" s="50"/>
      <c r="U150" s="22"/>
      <c r="V150" s="22"/>
      <c r="W150" s="22"/>
      <c r="X150" s="22"/>
      <c r="Y150" s="22"/>
      <c r="Z150" s="22"/>
      <c r="AA150" s="51"/>
      <c r="AT150" s="6" t="s">
        <v>301</v>
      </c>
      <c r="AU150" s="6" t="s">
        <v>17</v>
      </c>
    </row>
    <row r="151" spans="2:65" s="6" customFormat="1" ht="27" customHeight="1">
      <c r="B151" s="21"/>
      <c r="C151" s="117" t="s">
        <v>290</v>
      </c>
      <c r="D151" s="117" t="s">
        <v>130</v>
      </c>
      <c r="E151" s="118" t="s">
        <v>678</v>
      </c>
      <c r="F151" s="197" t="s">
        <v>679</v>
      </c>
      <c r="G151" s="198"/>
      <c r="H151" s="198"/>
      <c r="I151" s="198"/>
      <c r="J151" s="120" t="s">
        <v>271</v>
      </c>
      <c r="K151" s="121">
        <v>30</v>
      </c>
      <c r="L151" s="199"/>
      <c r="M151" s="198"/>
      <c r="N151" s="200">
        <f>ROUND($L$151*$K$151,2)</f>
        <v>0</v>
      </c>
      <c r="O151" s="198"/>
      <c r="P151" s="198"/>
      <c r="Q151" s="198"/>
      <c r="R151" s="119"/>
      <c r="S151" s="41"/>
      <c r="T151" s="122"/>
      <c r="U151" s="123" t="s">
        <v>36</v>
      </c>
      <c r="V151" s="22"/>
      <c r="W151" s="22"/>
      <c r="X151" s="124">
        <v>0</v>
      </c>
      <c r="Y151" s="124">
        <f>$X$151*$K$151</f>
        <v>0</v>
      </c>
      <c r="Z151" s="124">
        <v>0</v>
      </c>
      <c r="AA151" s="125">
        <f>$Z$151*$K$151</f>
        <v>0</v>
      </c>
      <c r="AR151" s="80" t="s">
        <v>135</v>
      </c>
      <c r="AT151" s="80" t="s">
        <v>130</v>
      </c>
      <c r="AU151" s="80" t="s">
        <v>17</v>
      </c>
      <c r="AY151" s="6" t="s">
        <v>129</v>
      </c>
      <c r="BE151" s="126">
        <f>IF($U$151="základní",$N$151,0)</f>
        <v>0</v>
      </c>
      <c r="BF151" s="126">
        <f>IF($U$151="snížená",$N$151,0)</f>
        <v>0</v>
      </c>
      <c r="BG151" s="126">
        <f>IF($U$151="zákl. přenesená",$N$151,0)</f>
        <v>0</v>
      </c>
      <c r="BH151" s="126">
        <f>IF($U$151="sníž. přenesená",$N$151,0)</f>
        <v>0</v>
      </c>
      <c r="BI151" s="126">
        <f>IF($U$151="nulová",$N$151,0)</f>
        <v>0</v>
      </c>
      <c r="BJ151" s="80" t="s">
        <v>17</v>
      </c>
      <c r="BK151" s="126">
        <f>ROUND($L$151*$K$151,2)</f>
        <v>0</v>
      </c>
      <c r="BL151" s="80" t="s">
        <v>135</v>
      </c>
      <c r="BM151" s="80" t="s">
        <v>280</v>
      </c>
    </row>
    <row r="152" spans="2:47" s="6" customFormat="1" ht="16.5" customHeight="1">
      <c r="B152" s="21"/>
      <c r="C152" s="22"/>
      <c r="D152" s="22"/>
      <c r="E152" s="22"/>
      <c r="F152" s="201" t="s">
        <v>679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41"/>
      <c r="T152" s="50"/>
      <c r="U152" s="22"/>
      <c r="V152" s="22"/>
      <c r="W152" s="22"/>
      <c r="X152" s="22"/>
      <c r="Y152" s="22"/>
      <c r="Z152" s="22"/>
      <c r="AA152" s="51"/>
      <c r="AT152" s="6" t="s">
        <v>137</v>
      </c>
      <c r="AU152" s="6" t="s">
        <v>17</v>
      </c>
    </row>
    <row r="153" spans="2:47" s="6" customFormat="1" ht="27" customHeight="1">
      <c r="B153" s="21"/>
      <c r="C153" s="22"/>
      <c r="D153" s="22"/>
      <c r="E153" s="22"/>
      <c r="F153" s="210" t="s">
        <v>626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301</v>
      </c>
      <c r="AU153" s="6" t="s">
        <v>17</v>
      </c>
    </row>
    <row r="154" spans="2:65" s="6" customFormat="1" ht="15.75" customHeight="1">
      <c r="B154" s="21"/>
      <c r="C154" s="117" t="s">
        <v>295</v>
      </c>
      <c r="D154" s="117" t="s">
        <v>130</v>
      </c>
      <c r="E154" s="118" t="s">
        <v>680</v>
      </c>
      <c r="F154" s="197" t="s">
        <v>681</v>
      </c>
      <c r="G154" s="198"/>
      <c r="H154" s="198"/>
      <c r="I154" s="198"/>
      <c r="J154" s="120" t="s">
        <v>271</v>
      </c>
      <c r="K154" s="121">
        <v>10</v>
      </c>
      <c r="L154" s="199"/>
      <c r="M154" s="198"/>
      <c r="N154" s="200">
        <f>ROUND($L$154*$K$154,2)</f>
        <v>0</v>
      </c>
      <c r="O154" s="198"/>
      <c r="P154" s="198"/>
      <c r="Q154" s="198"/>
      <c r="R154" s="119"/>
      <c r="S154" s="41"/>
      <c r="T154" s="122"/>
      <c r="U154" s="123" t="s">
        <v>36</v>
      </c>
      <c r="V154" s="22"/>
      <c r="W154" s="22"/>
      <c r="X154" s="124">
        <v>0</v>
      </c>
      <c r="Y154" s="124">
        <f>$X$154*$K$154</f>
        <v>0</v>
      </c>
      <c r="Z154" s="124">
        <v>0</v>
      </c>
      <c r="AA154" s="125">
        <f>$Z$154*$K$154</f>
        <v>0</v>
      </c>
      <c r="AR154" s="80" t="s">
        <v>135</v>
      </c>
      <c r="AT154" s="80" t="s">
        <v>130</v>
      </c>
      <c r="AU154" s="80" t="s">
        <v>17</v>
      </c>
      <c r="AY154" s="6" t="s">
        <v>129</v>
      </c>
      <c r="BE154" s="126">
        <f>IF($U$154="základní",$N$154,0)</f>
        <v>0</v>
      </c>
      <c r="BF154" s="126">
        <f>IF($U$154="snížená",$N$154,0)</f>
        <v>0</v>
      </c>
      <c r="BG154" s="126">
        <f>IF($U$154="zákl. přenesená",$N$154,0)</f>
        <v>0</v>
      </c>
      <c r="BH154" s="126">
        <f>IF($U$154="sníž. přenesená",$N$154,0)</f>
        <v>0</v>
      </c>
      <c r="BI154" s="126">
        <f>IF($U$154="nulová",$N$154,0)</f>
        <v>0</v>
      </c>
      <c r="BJ154" s="80" t="s">
        <v>17</v>
      </c>
      <c r="BK154" s="126">
        <f>ROUND($L$154*$K$154,2)</f>
        <v>0</v>
      </c>
      <c r="BL154" s="80" t="s">
        <v>135</v>
      </c>
      <c r="BM154" s="80" t="s">
        <v>285</v>
      </c>
    </row>
    <row r="155" spans="2:47" s="6" customFormat="1" ht="16.5" customHeight="1">
      <c r="B155" s="21"/>
      <c r="C155" s="22"/>
      <c r="D155" s="22"/>
      <c r="E155" s="22"/>
      <c r="F155" s="201" t="s">
        <v>681</v>
      </c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137</v>
      </c>
      <c r="AU155" s="6" t="s">
        <v>17</v>
      </c>
    </row>
    <row r="156" spans="2:47" s="6" customFormat="1" ht="27" customHeight="1">
      <c r="B156" s="21"/>
      <c r="C156" s="22"/>
      <c r="D156" s="22"/>
      <c r="E156" s="22"/>
      <c r="F156" s="210" t="s">
        <v>626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301</v>
      </c>
      <c r="AU156" s="6" t="s">
        <v>17</v>
      </c>
    </row>
    <row r="157" spans="2:65" s="6" customFormat="1" ht="27" customHeight="1">
      <c r="B157" s="21"/>
      <c r="C157" s="117" t="s">
        <v>302</v>
      </c>
      <c r="D157" s="117" t="s">
        <v>130</v>
      </c>
      <c r="E157" s="118" t="s">
        <v>682</v>
      </c>
      <c r="F157" s="197" t="s">
        <v>683</v>
      </c>
      <c r="G157" s="198"/>
      <c r="H157" s="198"/>
      <c r="I157" s="198"/>
      <c r="J157" s="120" t="s">
        <v>259</v>
      </c>
      <c r="K157" s="121">
        <v>1</v>
      </c>
      <c r="L157" s="199"/>
      <c r="M157" s="198"/>
      <c r="N157" s="200">
        <f>ROUND($L$157*$K$157,2)</f>
        <v>0</v>
      </c>
      <c r="O157" s="198"/>
      <c r="P157" s="198"/>
      <c r="Q157" s="198"/>
      <c r="R157" s="119"/>
      <c r="S157" s="41"/>
      <c r="T157" s="122"/>
      <c r="U157" s="123" t="s">
        <v>36</v>
      </c>
      <c r="V157" s="22"/>
      <c r="W157" s="22"/>
      <c r="X157" s="124">
        <v>0</v>
      </c>
      <c r="Y157" s="124">
        <f>$X$157*$K$157</f>
        <v>0</v>
      </c>
      <c r="Z157" s="124">
        <v>0</v>
      </c>
      <c r="AA157" s="125">
        <f>$Z$157*$K$157</f>
        <v>0</v>
      </c>
      <c r="AR157" s="80" t="s">
        <v>135</v>
      </c>
      <c r="AT157" s="80" t="s">
        <v>130</v>
      </c>
      <c r="AU157" s="80" t="s">
        <v>17</v>
      </c>
      <c r="AY157" s="6" t="s">
        <v>129</v>
      </c>
      <c r="BE157" s="126">
        <f>IF($U$157="základní",$N$157,0)</f>
        <v>0</v>
      </c>
      <c r="BF157" s="126">
        <f>IF($U$157="snížená",$N$157,0)</f>
        <v>0</v>
      </c>
      <c r="BG157" s="126">
        <f>IF($U$157="zákl. přenesená",$N$157,0)</f>
        <v>0</v>
      </c>
      <c r="BH157" s="126">
        <f>IF($U$157="sníž. přenesená",$N$157,0)</f>
        <v>0</v>
      </c>
      <c r="BI157" s="126">
        <f>IF($U$157="nulová",$N$157,0)</f>
        <v>0</v>
      </c>
      <c r="BJ157" s="80" t="s">
        <v>17</v>
      </c>
      <c r="BK157" s="126">
        <f>ROUND($L$157*$K$157,2)</f>
        <v>0</v>
      </c>
      <c r="BL157" s="80" t="s">
        <v>135</v>
      </c>
      <c r="BM157" s="80" t="s">
        <v>290</v>
      </c>
    </row>
    <row r="158" spans="2:47" s="6" customFormat="1" ht="16.5" customHeight="1">
      <c r="B158" s="21"/>
      <c r="C158" s="22"/>
      <c r="D158" s="22"/>
      <c r="E158" s="22"/>
      <c r="F158" s="201" t="s">
        <v>683</v>
      </c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137</v>
      </c>
      <c r="AU158" s="6" t="s">
        <v>17</v>
      </c>
    </row>
    <row r="159" spans="2:47" s="6" customFormat="1" ht="27" customHeight="1">
      <c r="B159" s="21"/>
      <c r="C159" s="22"/>
      <c r="D159" s="22"/>
      <c r="E159" s="22"/>
      <c r="F159" s="210" t="s">
        <v>626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301</v>
      </c>
      <c r="AU159" s="6" t="s">
        <v>17</v>
      </c>
    </row>
    <row r="160" spans="2:65" s="6" customFormat="1" ht="51" customHeight="1">
      <c r="B160" s="21"/>
      <c r="C160" s="117" t="s">
        <v>307</v>
      </c>
      <c r="D160" s="117" t="s">
        <v>130</v>
      </c>
      <c r="E160" s="118" t="s">
        <v>684</v>
      </c>
      <c r="F160" s="197" t="s">
        <v>685</v>
      </c>
      <c r="G160" s="198"/>
      <c r="H160" s="198"/>
      <c r="I160" s="198"/>
      <c r="J160" s="120" t="s">
        <v>259</v>
      </c>
      <c r="K160" s="121">
        <v>1</v>
      </c>
      <c r="L160" s="199"/>
      <c r="M160" s="198"/>
      <c r="N160" s="200">
        <f>ROUND($L$160*$K$160,2)</f>
        <v>0</v>
      </c>
      <c r="O160" s="198"/>
      <c r="P160" s="198"/>
      <c r="Q160" s="198"/>
      <c r="R160" s="119"/>
      <c r="S160" s="41"/>
      <c r="T160" s="122"/>
      <c r="U160" s="123" t="s">
        <v>36</v>
      </c>
      <c r="V160" s="22"/>
      <c r="W160" s="22"/>
      <c r="X160" s="124">
        <v>0</v>
      </c>
      <c r="Y160" s="124">
        <f>$X$160*$K$160</f>
        <v>0</v>
      </c>
      <c r="Z160" s="124">
        <v>0</v>
      </c>
      <c r="AA160" s="125">
        <f>$Z$160*$K$160</f>
        <v>0</v>
      </c>
      <c r="AR160" s="80" t="s">
        <v>135</v>
      </c>
      <c r="AT160" s="80" t="s">
        <v>130</v>
      </c>
      <c r="AU160" s="80" t="s">
        <v>17</v>
      </c>
      <c r="AY160" s="6" t="s">
        <v>129</v>
      </c>
      <c r="BE160" s="126">
        <f>IF($U$160="základní",$N$160,0)</f>
        <v>0</v>
      </c>
      <c r="BF160" s="126">
        <f>IF($U$160="snížená",$N$160,0)</f>
        <v>0</v>
      </c>
      <c r="BG160" s="126">
        <f>IF($U$160="zákl. přenesená",$N$160,0)</f>
        <v>0</v>
      </c>
      <c r="BH160" s="126">
        <f>IF($U$160="sníž. přenesená",$N$160,0)</f>
        <v>0</v>
      </c>
      <c r="BI160" s="126">
        <f>IF($U$160="nulová",$N$160,0)</f>
        <v>0</v>
      </c>
      <c r="BJ160" s="80" t="s">
        <v>17</v>
      </c>
      <c r="BK160" s="126">
        <f>ROUND($L$160*$K$160,2)</f>
        <v>0</v>
      </c>
      <c r="BL160" s="80" t="s">
        <v>135</v>
      </c>
      <c r="BM160" s="80" t="s">
        <v>295</v>
      </c>
    </row>
    <row r="161" spans="2:47" s="6" customFormat="1" ht="27" customHeight="1">
      <c r="B161" s="21"/>
      <c r="C161" s="22"/>
      <c r="D161" s="22"/>
      <c r="E161" s="22"/>
      <c r="F161" s="201" t="s">
        <v>685</v>
      </c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137</v>
      </c>
      <c r="AU161" s="6" t="s">
        <v>17</v>
      </c>
    </row>
    <row r="162" spans="2:47" s="6" customFormat="1" ht="27" customHeight="1">
      <c r="B162" s="21"/>
      <c r="C162" s="22"/>
      <c r="D162" s="22"/>
      <c r="E162" s="22"/>
      <c r="F162" s="210" t="s">
        <v>626</v>
      </c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41"/>
      <c r="T162" s="50"/>
      <c r="U162" s="22"/>
      <c r="V162" s="22"/>
      <c r="W162" s="22"/>
      <c r="X162" s="22"/>
      <c r="Y162" s="22"/>
      <c r="Z162" s="22"/>
      <c r="AA162" s="51"/>
      <c r="AT162" s="6" t="s">
        <v>301</v>
      </c>
      <c r="AU162" s="6" t="s">
        <v>17</v>
      </c>
    </row>
    <row r="163" spans="2:65" s="6" customFormat="1" ht="27" customHeight="1">
      <c r="B163" s="21"/>
      <c r="C163" s="117" t="s">
        <v>313</v>
      </c>
      <c r="D163" s="117" t="s">
        <v>130</v>
      </c>
      <c r="E163" s="118" t="s">
        <v>686</v>
      </c>
      <c r="F163" s="197" t="s">
        <v>687</v>
      </c>
      <c r="G163" s="198"/>
      <c r="H163" s="198"/>
      <c r="I163" s="198"/>
      <c r="J163" s="120" t="s">
        <v>259</v>
      </c>
      <c r="K163" s="121">
        <v>1</v>
      </c>
      <c r="L163" s="199"/>
      <c r="M163" s="198"/>
      <c r="N163" s="200">
        <f>ROUND($L$163*$K$163,2)</f>
        <v>0</v>
      </c>
      <c r="O163" s="198"/>
      <c r="P163" s="198"/>
      <c r="Q163" s="198"/>
      <c r="R163" s="119"/>
      <c r="S163" s="41"/>
      <c r="T163" s="122"/>
      <c r="U163" s="123" t="s">
        <v>36</v>
      </c>
      <c r="V163" s="22"/>
      <c r="W163" s="22"/>
      <c r="X163" s="124">
        <v>0</v>
      </c>
      <c r="Y163" s="124">
        <f>$X$163*$K$163</f>
        <v>0</v>
      </c>
      <c r="Z163" s="124">
        <v>0</v>
      </c>
      <c r="AA163" s="125">
        <f>$Z$163*$K$163</f>
        <v>0</v>
      </c>
      <c r="AR163" s="80" t="s">
        <v>135</v>
      </c>
      <c r="AT163" s="80" t="s">
        <v>130</v>
      </c>
      <c r="AU163" s="80" t="s">
        <v>17</v>
      </c>
      <c r="AY163" s="6" t="s">
        <v>129</v>
      </c>
      <c r="BE163" s="126">
        <f>IF($U$163="základní",$N$163,0)</f>
        <v>0</v>
      </c>
      <c r="BF163" s="126">
        <f>IF($U$163="snížená",$N$163,0)</f>
        <v>0</v>
      </c>
      <c r="BG163" s="126">
        <f>IF($U$163="zákl. přenesená",$N$163,0)</f>
        <v>0</v>
      </c>
      <c r="BH163" s="126">
        <f>IF($U$163="sníž. přenesená",$N$163,0)</f>
        <v>0</v>
      </c>
      <c r="BI163" s="126">
        <f>IF($U$163="nulová",$N$163,0)</f>
        <v>0</v>
      </c>
      <c r="BJ163" s="80" t="s">
        <v>17</v>
      </c>
      <c r="BK163" s="126">
        <f>ROUND($L$163*$K$163,2)</f>
        <v>0</v>
      </c>
      <c r="BL163" s="80" t="s">
        <v>135</v>
      </c>
      <c r="BM163" s="80" t="s">
        <v>302</v>
      </c>
    </row>
    <row r="164" spans="2:47" s="6" customFormat="1" ht="16.5" customHeight="1">
      <c r="B164" s="21"/>
      <c r="C164" s="22"/>
      <c r="D164" s="22"/>
      <c r="E164" s="22"/>
      <c r="F164" s="201" t="s">
        <v>687</v>
      </c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41"/>
      <c r="T164" s="50"/>
      <c r="U164" s="22"/>
      <c r="V164" s="22"/>
      <c r="W164" s="22"/>
      <c r="X164" s="22"/>
      <c r="Y164" s="22"/>
      <c r="Z164" s="22"/>
      <c r="AA164" s="51"/>
      <c r="AT164" s="6" t="s">
        <v>137</v>
      </c>
      <c r="AU164" s="6" t="s">
        <v>17</v>
      </c>
    </row>
    <row r="165" spans="2:47" s="6" customFormat="1" ht="27" customHeight="1">
      <c r="B165" s="21"/>
      <c r="C165" s="22"/>
      <c r="D165" s="22"/>
      <c r="E165" s="22"/>
      <c r="F165" s="210" t="s">
        <v>626</v>
      </c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301</v>
      </c>
      <c r="AU165" s="6" t="s">
        <v>17</v>
      </c>
    </row>
    <row r="166" spans="2:63" s="106" customFormat="1" ht="37.5" customHeight="1">
      <c r="B166" s="107"/>
      <c r="C166" s="108"/>
      <c r="D166" s="109" t="s">
        <v>623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212">
        <f>$BK$166</f>
        <v>0</v>
      </c>
      <c r="O166" s="213"/>
      <c r="P166" s="213"/>
      <c r="Q166" s="213"/>
      <c r="R166" s="108"/>
      <c r="S166" s="110"/>
      <c r="T166" s="111"/>
      <c r="U166" s="108"/>
      <c r="V166" s="108"/>
      <c r="W166" s="112">
        <f>SUM($W$167:$W$178)</f>
        <v>0</v>
      </c>
      <c r="X166" s="108"/>
      <c r="Y166" s="112">
        <f>SUM($Y$167:$Y$178)</f>
        <v>0</v>
      </c>
      <c r="Z166" s="108"/>
      <c r="AA166" s="113">
        <f>SUM($AA$167:$AA$178)</f>
        <v>0</v>
      </c>
      <c r="AR166" s="114" t="s">
        <v>17</v>
      </c>
      <c r="AT166" s="114" t="s">
        <v>65</v>
      </c>
      <c r="AU166" s="114" t="s">
        <v>66</v>
      </c>
      <c r="AY166" s="114" t="s">
        <v>129</v>
      </c>
      <c r="BK166" s="115">
        <f>SUM($BK$167:$BK$178)</f>
        <v>0</v>
      </c>
    </row>
    <row r="167" spans="2:65" s="6" customFormat="1" ht="15.75" customHeight="1">
      <c r="B167" s="21"/>
      <c r="C167" s="117" t="s">
        <v>17</v>
      </c>
      <c r="D167" s="117" t="s">
        <v>130</v>
      </c>
      <c r="E167" s="118" t="s">
        <v>688</v>
      </c>
      <c r="F167" s="197" t="s">
        <v>689</v>
      </c>
      <c r="G167" s="198"/>
      <c r="H167" s="198"/>
      <c r="I167" s="198"/>
      <c r="J167" s="120" t="s">
        <v>271</v>
      </c>
      <c r="K167" s="121">
        <v>20</v>
      </c>
      <c r="L167" s="199"/>
      <c r="M167" s="198"/>
      <c r="N167" s="200">
        <f>ROUND($L$167*$K$167,2)</f>
        <v>0</v>
      </c>
      <c r="O167" s="198"/>
      <c r="P167" s="198"/>
      <c r="Q167" s="198"/>
      <c r="R167" s="119"/>
      <c r="S167" s="41"/>
      <c r="T167" s="122"/>
      <c r="U167" s="123" t="s">
        <v>36</v>
      </c>
      <c r="V167" s="22"/>
      <c r="W167" s="22"/>
      <c r="X167" s="124">
        <v>0</v>
      </c>
      <c r="Y167" s="124">
        <f>$X$167*$K$167</f>
        <v>0</v>
      </c>
      <c r="Z167" s="124">
        <v>0</v>
      </c>
      <c r="AA167" s="125">
        <f>$Z$167*$K$167</f>
        <v>0</v>
      </c>
      <c r="AR167" s="80" t="s">
        <v>135</v>
      </c>
      <c r="AT167" s="80" t="s">
        <v>130</v>
      </c>
      <c r="AU167" s="80" t="s">
        <v>17</v>
      </c>
      <c r="AY167" s="6" t="s">
        <v>129</v>
      </c>
      <c r="BE167" s="126">
        <f>IF($U$167="základní",$N$167,0)</f>
        <v>0</v>
      </c>
      <c r="BF167" s="126">
        <f>IF($U$167="snížená",$N$167,0)</f>
        <v>0</v>
      </c>
      <c r="BG167" s="126">
        <f>IF($U$167="zákl. přenesená",$N$167,0)</f>
        <v>0</v>
      </c>
      <c r="BH167" s="126">
        <f>IF($U$167="sníž. přenesená",$N$167,0)</f>
        <v>0</v>
      </c>
      <c r="BI167" s="126">
        <f>IF($U$167="nulová",$N$167,0)</f>
        <v>0</v>
      </c>
      <c r="BJ167" s="80" t="s">
        <v>17</v>
      </c>
      <c r="BK167" s="126">
        <f>ROUND($L$167*$K$167,2)</f>
        <v>0</v>
      </c>
      <c r="BL167" s="80" t="s">
        <v>135</v>
      </c>
      <c r="BM167" s="80" t="s">
        <v>307</v>
      </c>
    </row>
    <row r="168" spans="2:47" s="6" customFormat="1" ht="16.5" customHeight="1">
      <c r="B168" s="21"/>
      <c r="C168" s="22"/>
      <c r="D168" s="22"/>
      <c r="E168" s="22"/>
      <c r="F168" s="201" t="s">
        <v>689</v>
      </c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137</v>
      </c>
      <c r="AU168" s="6" t="s">
        <v>17</v>
      </c>
    </row>
    <row r="169" spans="2:47" s="6" customFormat="1" ht="27" customHeight="1">
      <c r="B169" s="21"/>
      <c r="C169" s="22"/>
      <c r="D169" s="22"/>
      <c r="E169" s="22"/>
      <c r="F169" s="210" t="s">
        <v>626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301</v>
      </c>
      <c r="AU169" s="6" t="s">
        <v>17</v>
      </c>
    </row>
    <row r="170" spans="2:65" s="6" customFormat="1" ht="27" customHeight="1">
      <c r="B170" s="21"/>
      <c r="C170" s="117" t="s">
        <v>74</v>
      </c>
      <c r="D170" s="117" t="s">
        <v>130</v>
      </c>
      <c r="E170" s="118" t="s">
        <v>690</v>
      </c>
      <c r="F170" s="197" t="s">
        <v>691</v>
      </c>
      <c r="G170" s="198"/>
      <c r="H170" s="198"/>
      <c r="I170" s="198"/>
      <c r="J170" s="120" t="s">
        <v>271</v>
      </c>
      <c r="K170" s="121">
        <v>20</v>
      </c>
      <c r="L170" s="199"/>
      <c r="M170" s="198"/>
      <c r="N170" s="200">
        <f>ROUND($L$170*$K$170,2)</f>
        <v>0</v>
      </c>
      <c r="O170" s="198"/>
      <c r="P170" s="198"/>
      <c r="Q170" s="198"/>
      <c r="R170" s="119"/>
      <c r="S170" s="41"/>
      <c r="T170" s="122"/>
      <c r="U170" s="123" t="s">
        <v>36</v>
      </c>
      <c r="V170" s="22"/>
      <c r="W170" s="22"/>
      <c r="X170" s="124">
        <v>0</v>
      </c>
      <c r="Y170" s="124">
        <f>$X$170*$K$170</f>
        <v>0</v>
      </c>
      <c r="Z170" s="124">
        <v>0</v>
      </c>
      <c r="AA170" s="125">
        <f>$Z$170*$K$170</f>
        <v>0</v>
      </c>
      <c r="AR170" s="80" t="s">
        <v>135</v>
      </c>
      <c r="AT170" s="80" t="s">
        <v>130</v>
      </c>
      <c r="AU170" s="80" t="s">
        <v>17</v>
      </c>
      <c r="AY170" s="6" t="s">
        <v>129</v>
      </c>
      <c r="BE170" s="126">
        <f>IF($U$170="základní",$N$170,0)</f>
        <v>0</v>
      </c>
      <c r="BF170" s="126">
        <f>IF($U$170="snížená",$N$170,0)</f>
        <v>0</v>
      </c>
      <c r="BG170" s="126">
        <f>IF($U$170="zákl. přenesená",$N$170,0)</f>
        <v>0</v>
      </c>
      <c r="BH170" s="126">
        <f>IF($U$170="sníž. přenesená",$N$170,0)</f>
        <v>0</v>
      </c>
      <c r="BI170" s="126">
        <f>IF($U$170="nulová",$N$170,0)</f>
        <v>0</v>
      </c>
      <c r="BJ170" s="80" t="s">
        <v>17</v>
      </c>
      <c r="BK170" s="126">
        <f>ROUND($L$170*$K$170,2)</f>
        <v>0</v>
      </c>
      <c r="BL170" s="80" t="s">
        <v>135</v>
      </c>
      <c r="BM170" s="80" t="s">
        <v>313</v>
      </c>
    </row>
    <row r="171" spans="2:47" s="6" customFormat="1" ht="16.5" customHeight="1">
      <c r="B171" s="21"/>
      <c r="C171" s="22"/>
      <c r="D171" s="22"/>
      <c r="E171" s="22"/>
      <c r="F171" s="201" t="s">
        <v>691</v>
      </c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41"/>
      <c r="T171" s="50"/>
      <c r="U171" s="22"/>
      <c r="V171" s="22"/>
      <c r="W171" s="22"/>
      <c r="X171" s="22"/>
      <c r="Y171" s="22"/>
      <c r="Z171" s="22"/>
      <c r="AA171" s="51"/>
      <c r="AT171" s="6" t="s">
        <v>137</v>
      </c>
      <c r="AU171" s="6" t="s">
        <v>17</v>
      </c>
    </row>
    <row r="172" spans="2:47" s="6" customFormat="1" ht="27" customHeight="1">
      <c r="B172" s="21"/>
      <c r="C172" s="22"/>
      <c r="D172" s="22"/>
      <c r="E172" s="22"/>
      <c r="F172" s="210" t="s">
        <v>626</v>
      </c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301</v>
      </c>
      <c r="AU172" s="6" t="s">
        <v>17</v>
      </c>
    </row>
    <row r="173" spans="2:65" s="6" customFormat="1" ht="15.75" customHeight="1">
      <c r="B173" s="21"/>
      <c r="C173" s="117" t="s">
        <v>146</v>
      </c>
      <c r="D173" s="117" t="s">
        <v>130</v>
      </c>
      <c r="E173" s="118" t="s">
        <v>692</v>
      </c>
      <c r="F173" s="197" t="s">
        <v>693</v>
      </c>
      <c r="G173" s="198"/>
      <c r="H173" s="198"/>
      <c r="I173" s="198"/>
      <c r="J173" s="120" t="s">
        <v>271</v>
      </c>
      <c r="K173" s="121">
        <v>20</v>
      </c>
      <c r="L173" s="199"/>
      <c r="M173" s="198"/>
      <c r="N173" s="200">
        <f>ROUND($L$173*$K$173,2)</f>
        <v>0</v>
      </c>
      <c r="O173" s="198"/>
      <c r="P173" s="198"/>
      <c r="Q173" s="198"/>
      <c r="R173" s="119"/>
      <c r="S173" s="41"/>
      <c r="T173" s="122"/>
      <c r="U173" s="123" t="s">
        <v>36</v>
      </c>
      <c r="V173" s="22"/>
      <c r="W173" s="22"/>
      <c r="X173" s="124">
        <v>0</v>
      </c>
      <c r="Y173" s="124">
        <f>$X$173*$K$173</f>
        <v>0</v>
      </c>
      <c r="Z173" s="124">
        <v>0</v>
      </c>
      <c r="AA173" s="125">
        <f>$Z$173*$K$173</f>
        <v>0</v>
      </c>
      <c r="AR173" s="80" t="s">
        <v>135</v>
      </c>
      <c r="AT173" s="80" t="s">
        <v>130</v>
      </c>
      <c r="AU173" s="80" t="s">
        <v>17</v>
      </c>
      <c r="AY173" s="6" t="s">
        <v>129</v>
      </c>
      <c r="BE173" s="126">
        <f>IF($U$173="základní",$N$173,0)</f>
        <v>0</v>
      </c>
      <c r="BF173" s="126">
        <f>IF($U$173="snížená",$N$173,0)</f>
        <v>0</v>
      </c>
      <c r="BG173" s="126">
        <f>IF($U$173="zákl. přenesená",$N$173,0)</f>
        <v>0</v>
      </c>
      <c r="BH173" s="126">
        <f>IF($U$173="sníž. přenesená",$N$173,0)</f>
        <v>0</v>
      </c>
      <c r="BI173" s="126">
        <f>IF($U$173="nulová",$N$173,0)</f>
        <v>0</v>
      </c>
      <c r="BJ173" s="80" t="s">
        <v>17</v>
      </c>
      <c r="BK173" s="126">
        <f>ROUND($L$173*$K$173,2)</f>
        <v>0</v>
      </c>
      <c r="BL173" s="80" t="s">
        <v>135</v>
      </c>
      <c r="BM173" s="80" t="s">
        <v>318</v>
      </c>
    </row>
    <row r="174" spans="2:47" s="6" customFormat="1" ht="16.5" customHeight="1">
      <c r="B174" s="21"/>
      <c r="C174" s="22"/>
      <c r="D174" s="22"/>
      <c r="E174" s="22"/>
      <c r="F174" s="201" t="s">
        <v>693</v>
      </c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137</v>
      </c>
      <c r="AU174" s="6" t="s">
        <v>17</v>
      </c>
    </row>
    <row r="175" spans="2:47" s="6" customFormat="1" ht="27" customHeight="1">
      <c r="B175" s="21"/>
      <c r="C175" s="22"/>
      <c r="D175" s="22"/>
      <c r="E175" s="22"/>
      <c r="F175" s="210" t="s">
        <v>626</v>
      </c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41"/>
      <c r="T175" s="50"/>
      <c r="U175" s="22"/>
      <c r="V175" s="22"/>
      <c r="W175" s="22"/>
      <c r="X175" s="22"/>
      <c r="Y175" s="22"/>
      <c r="Z175" s="22"/>
      <c r="AA175" s="51"/>
      <c r="AT175" s="6" t="s">
        <v>301</v>
      </c>
      <c r="AU175" s="6" t="s">
        <v>17</v>
      </c>
    </row>
    <row r="176" spans="2:65" s="6" customFormat="1" ht="15.75" customHeight="1">
      <c r="B176" s="21"/>
      <c r="C176" s="117" t="s">
        <v>135</v>
      </c>
      <c r="D176" s="117" t="s">
        <v>130</v>
      </c>
      <c r="E176" s="118" t="s">
        <v>694</v>
      </c>
      <c r="F176" s="197" t="s">
        <v>695</v>
      </c>
      <c r="G176" s="198"/>
      <c r="H176" s="198"/>
      <c r="I176" s="198"/>
      <c r="J176" s="120" t="s">
        <v>271</v>
      </c>
      <c r="K176" s="121">
        <v>20</v>
      </c>
      <c r="L176" s="199"/>
      <c r="M176" s="198"/>
      <c r="N176" s="200">
        <f>ROUND($L$176*$K$176,2)</f>
        <v>0</v>
      </c>
      <c r="O176" s="198"/>
      <c r="P176" s="198"/>
      <c r="Q176" s="198"/>
      <c r="R176" s="119"/>
      <c r="S176" s="41"/>
      <c r="T176" s="122"/>
      <c r="U176" s="123" t="s">
        <v>36</v>
      </c>
      <c r="V176" s="22"/>
      <c r="W176" s="22"/>
      <c r="X176" s="124">
        <v>0</v>
      </c>
      <c r="Y176" s="124">
        <f>$X$176*$K$176</f>
        <v>0</v>
      </c>
      <c r="Z176" s="124">
        <v>0</v>
      </c>
      <c r="AA176" s="125">
        <f>$Z$176*$K$176</f>
        <v>0</v>
      </c>
      <c r="AR176" s="80" t="s">
        <v>135</v>
      </c>
      <c r="AT176" s="80" t="s">
        <v>130</v>
      </c>
      <c r="AU176" s="80" t="s">
        <v>17</v>
      </c>
      <c r="AY176" s="6" t="s">
        <v>129</v>
      </c>
      <c r="BE176" s="126">
        <f>IF($U$176="základní",$N$176,0)</f>
        <v>0</v>
      </c>
      <c r="BF176" s="126">
        <f>IF($U$176="snížená",$N$176,0)</f>
        <v>0</v>
      </c>
      <c r="BG176" s="126">
        <f>IF($U$176="zákl. přenesená",$N$176,0)</f>
        <v>0</v>
      </c>
      <c r="BH176" s="126">
        <f>IF($U$176="sníž. přenesená",$N$176,0)</f>
        <v>0</v>
      </c>
      <c r="BI176" s="126">
        <f>IF($U$176="nulová",$N$176,0)</f>
        <v>0</v>
      </c>
      <c r="BJ176" s="80" t="s">
        <v>17</v>
      </c>
      <c r="BK176" s="126">
        <f>ROUND($L$176*$K$176,2)</f>
        <v>0</v>
      </c>
      <c r="BL176" s="80" t="s">
        <v>135</v>
      </c>
      <c r="BM176" s="80" t="s">
        <v>323</v>
      </c>
    </row>
    <row r="177" spans="2:47" s="6" customFormat="1" ht="16.5" customHeight="1">
      <c r="B177" s="21"/>
      <c r="C177" s="22"/>
      <c r="D177" s="22"/>
      <c r="E177" s="22"/>
      <c r="F177" s="201" t="s">
        <v>695</v>
      </c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41"/>
      <c r="T177" s="50"/>
      <c r="U177" s="22"/>
      <c r="V177" s="22"/>
      <c r="W177" s="22"/>
      <c r="X177" s="22"/>
      <c r="Y177" s="22"/>
      <c r="Z177" s="22"/>
      <c r="AA177" s="51"/>
      <c r="AT177" s="6" t="s">
        <v>137</v>
      </c>
      <c r="AU177" s="6" t="s">
        <v>17</v>
      </c>
    </row>
    <row r="178" spans="2:47" s="6" customFormat="1" ht="27" customHeight="1">
      <c r="B178" s="21"/>
      <c r="C178" s="22"/>
      <c r="D178" s="22"/>
      <c r="E178" s="22"/>
      <c r="F178" s="210" t="s">
        <v>626</v>
      </c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41"/>
      <c r="T178" s="145"/>
      <c r="U178" s="146"/>
      <c r="V178" s="146"/>
      <c r="W178" s="146"/>
      <c r="X178" s="146"/>
      <c r="Y178" s="146"/>
      <c r="Z178" s="146"/>
      <c r="AA178" s="147"/>
      <c r="AT178" s="6" t="s">
        <v>301</v>
      </c>
      <c r="AU178" s="6" t="s">
        <v>17</v>
      </c>
    </row>
    <row r="179" spans="2:19" s="6" customFormat="1" ht="7.5" customHeight="1"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41"/>
    </row>
    <row r="388" s="2" customFormat="1" ht="14.25" customHeight="1"/>
  </sheetData>
  <sheetProtection password="CC35" sheet="1" objects="1" scenarios="1" formatColumns="0" formatRows="0" sort="0" autoFilter="0"/>
  <mergeCells count="222">
    <mergeCell ref="N166:Q166"/>
    <mergeCell ref="H1:K1"/>
    <mergeCell ref="S2:AC2"/>
    <mergeCell ref="F175:R175"/>
    <mergeCell ref="F176:I176"/>
    <mergeCell ref="L176:M176"/>
    <mergeCell ref="N176:Q176"/>
    <mergeCell ref="F177:R177"/>
    <mergeCell ref="F178:R178"/>
    <mergeCell ref="F171:R171"/>
    <mergeCell ref="F172:R172"/>
    <mergeCell ref="F173:I173"/>
    <mergeCell ref="L173:M173"/>
    <mergeCell ref="N173:Q173"/>
    <mergeCell ref="F174:R174"/>
    <mergeCell ref="F167:I167"/>
    <mergeCell ref="L167:M167"/>
    <mergeCell ref="N167:Q167"/>
    <mergeCell ref="F168:R168"/>
    <mergeCell ref="F169:R169"/>
    <mergeCell ref="F170:I170"/>
    <mergeCell ref="L170:M170"/>
    <mergeCell ref="N170:Q170"/>
    <mergeCell ref="F162:R162"/>
    <mergeCell ref="F163:I163"/>
    <mergeCell ref="L163:M163"/>
    <mergeCell ref="N163:Q163"/>
    <mergeCell ref="F164:R164"/>
    <mergeCell ref="F165:R165"/>
    <mergeCell ref="F158:R158"/>
    <mergeCell ref="F159:R159"/>
    <mergeCell ref="F160:I160"/>
    <mergeCell ref="L160:M160"/>
    <mergeCell ref="N160:Q160"/>
    <mergeCell ref="F161:R161"/>
    <mergeCell ref="F154:I154"/>
    <mergeCell ref="L154:M154"/>
    <mergeCell ref="N154:Q154"/>
    <mergeCell ref="F155:R155"/>
    <mergeCell ref="F156:R156"/>
    <mergeCell ref="F157:I157"/>
    <mergeCell ref="L157:M157"/>
    <mergeCell ref="N157:Q157"/>
    <mergeCell ref="F150:R150"/>
    <mergeCell ref="F151:I151"/>
    <mergeCell ref="L151:M151"/>
    <mergeCell ref="N151:Q151"/>
    <mergeCell ref="F152:R152"/>
    <mergeCell ref="F153:R153"/>
    <mergeCell ref="F146:R146"/>
    <mergeCell ref="F147:R147"/>
    <mergeCell ref="F148:I148"/>
    <mergeCell ref="L148:M148"/>
    <mergeCell ref="N148:Q148"/>
    <mergeCell ref="F149:R149"/>
    <mergeCell ref="F142:I142"/>
    <mergeCell ref="L142:M142"/>
    <mergeCell ref="N142:Q142"/>
    <mergeCell ref="F143:R143"/>
    <mergeCell ref="F144:R144"/>
    <mergeCell ref="F145:I145"/>
    <mergeCell ref="L145:M145"/>
    <mergeCell ref="N145:Q145"/>
    <mergeCell ref="F138:R138"/>
    <mergeCell ref="F139:I139"/>
    <mergeCell ref="L139:M139"/>
    <mergeCell ref="N139:Q139"/>
    <mergeCell ref="F140:R140"/>
    <mergeCell ref="F141:R141"/>
    <mergeCell ref="F134:R134"/>
    <mergeCell ref="F135:R135"/>
    <mergeCell ref="F136:I136"/>
    <mergeCell ref="L136:M136"/>
    <mergeCell ref="N136:Q136"/>
    <mergeCell ref="F137:R137"/>
    <mergeCell ref="F130:I130"/>
    <mergeCell ref="L130:M130"/>
    <mergeCell ref="N130:Q130"/>
    <mergeCell ref="F131:R131"/>
    <mergeCell ref="F132:R132"/>
    <mergeCell ref="F133:I133"/>
    <mergeCell ref="L133:M133"/>
    <mergeCell ref="N133:Q133"/>
    <mergeCell ref="F126:R126"/>
    <mergeCell ref="F127:I127"/>
    <mergeCell ref="L127:M127"/>
    <mergeCell ref="N127:Q127"/>
    <mergeCell ref="F128:R128"/>
    <mergeCell ref="F129:R129"/>
    <mergeCell ref="F122:R122"/>
    <mergeCell ref="F123:R123"/>
    <mergeCell ref="F124:I124"/>
    <mergeCell ref="L124:M124"/>
    <mergeCell ref="N124:Q124"/>
    <mergeCell ref="F125:R125"/>
    <mergeCell ref="F118:I118"/>
    <mergeCell ref="L118:M118"/>
    <mergeCell ref="N118:Q118"/>
    <mergeCell ref="F119:R119"/>
    <mergeCell ref="F120:R120"/>
    <mergeCell ref="F121:I121"/>
    <mergeCell ref="L121:M121"/>
    <mergeCell ref="N121:Q121"/>
    <mergeCell ref="F114:R114"/>
    <mergeCell ref="F115:I115"/>
    <mergeCell ref="L115:M115"/>
    <mergeCell ref="N115:Q115"/>
    <mergeCell ref="F116:R116"/>
    <mergeCell ref="F117:R117"/>
    <mergeCell ref="F110:R110"/>
    <mergeCell ref="F111:R111"/>
    <mergeCell ref="F112:I112"/>
    <mergeCell ref="L112:M112"/>
    <mergeCell ref="N112:Q112"/>
    <mergeCell ref="F113:R113"/>
    <mergeCell ref="F106:I106"/>
    <mergeCell ref="L106:M106"/>
    <mergeCell ref="N106:Q106"/>
    <mergeCell ref="F107:R107"/>
    <mergeCell ref="F108:R108"/>
    <mergeCell ref="F109:I109"/>
    <mergeCell ref="L109:M109"/>
    <mergeCell ref="N109:Q109"/>
    <mergeCell ref="F102:R102"/>
    <mergeCell ref="F103:I103"/>
    <mergeCell ref="L103:M103"/>
    <mergeCell ref="N103:Q103"/>
    <mergeCell ref="F104:R104"/>
    <mergeCell ref="F105:R105"/>
    <mergeCell ref="F98:R98"/>
    <mergeCell ref="F99:R99"/>
    <mergeCell ref="F100:I100"/>
    <mergeCell ref="L100:M100"/>
    <mergeCell ref="N100:Q100"/>
    <mergeCell ref="F101:R101"/>
    <mergeCell ref="F94:I94"/>
    <mergeCell ref="L94:M94"/>
    <mergeCell ref="N94:Q94"/>
    <mergeCell ref="F95:R95"/>
    <mergeCell ref="F96:R96"/>
    <mergeCell ref="F97:I97"/>
    <mergeCell ref="L97:M97"/>
    <mergeCell ref="N97:Q97"/>
    <mergeCell ref="F90:R90"/>
    <mergeCell ref="F91:I91"/>
    <mergeCell ref="L91:M91"/>
    <mergeCell ref="N91:Q91"/>
    <mergeCell ref="F92:R92"/>
    <mergeCell ref="F93:R93"/>
    <mergeCell ref="F86:R86"/>
    <mergeCell ref="F87:R87"/>
    <mergeCell ref="F88:I88"/>
    <mergeCell ref="L88:M88"/>
    <mergeCell ref="N88:Q88"/>
    <mergeCell ref="F89:R89"/>
    <mergeCell ref="F82:I82"/>
    <mergeCell ref="L82:M82"/>
    <mergeCell ref="N82:Q82"/>
    <mergeCell ref="F83:R83"/>
    <mergeCell ref="F84:R84"/>
    <mergeCell ref="F85:I85"/>
    <mergeCell ref="L85:M85"/>
    <mergeCell ref="N85:Q85"/>
    <mergeCell ref="F78:R78"/>
    <mergeCell ref="F79:I79"/>
    <mergeCell ref="L79:M79"/>
    <mergeCell ref="N79:Q79"/>
    <mergeCell ref="F80:R80"/>
    <mergeCell ref="F81:R81"/>
    <mergeCell ref="F74:R74"/>
    <mergeCell ref="F75:R75"/>
    <mergeCell ref="F76:I76"/>
    <mergeCell ref="L76:M76"/>
    <mergeCell ref="N76:Q76"/>
    <mergeCell ref="F77:R77"/>
    <mergeCell ref="M65:P65"/>
    <mergeCell ref="M67:Q67"/>
    <mergeCell ref="F70:I70"/>
    <mergeCell ref="L70:M70"/>
    <mergeCell ref="N70:Q70"/>
    <mergeCell ref="F73:I73"/>
    <mergeCell ref="L73:M73"/>
    <mergeCell ref="N73:Q73"/>
    <mergeCell ref="N71:Q71"/>
    <mergeCell ref="N72:Q72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229" customFormat="1" ht="45" customHeight="1">
      <c r="B3" s="226"/>
      <c r="C3" s="227" t="s">
        <v>703</v>
      </c>
      <c r="D3" s="227"/>
      <c r="E3" s="227"/>
      <c r="F3" s="227"/>
      <c r="G3" s="227"/>
      <c r="H3" s="227"/>
      <c r="I3" s="227"/>
      <c r="J3" s="227"/>
      <c r="K3" s="228"/>
    </row>
    <row r="4" spans="2:11" ht="25.5" customHeight="1">
      <c r="B4" s="230"/>
      <c r="C4" s="231" t="s">
        <v>704</v>
      </c>
      <c r="D4" s="231"/>
      <c r="E4" s="231"/>
      <c r="F4" s="231"/>
      <c r="G4" s="231"/>
      <c r="H4" s="231"/>
      <c r="I4" s="231"/>
      <c r="J4" s="231"/>
      <c r="K4" s="232"/>
    </row>
    <row r="5" spans="2:1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0"/>
      <c r="C6" s="234" t="s">
        <v>705</v>
      </c>
      <c r="D6" s="234"/>
      <c r="E6" s="234"/>
      <c r="F6" s="234"/>
      <c r="G6" s="234"/>
      <c r="H6" s="234"/>
      <c r="I6" s="234"/>
      <c r="J6" s="234"/>
      <c r="K6" s="232"/>
    </row>
    <row r="7" spans="2:11" ht="15" customHeight="1">
      <c r="B7" s="235"/>
      <c r="C7" s="234" t="s">
        <v>706</v>
      </c>
      <c r="D7" s="234"/>
      <c r="E7" s="234"/>
      <c r="F7" s="234"/>
      <c r="G7" s="234"/>
      <c r="H7" s="234"/>
      <c r="I7" s="234"/>
      <c r="J7" s="234"/>
      <c r="K7" s="232"/>
    </row>
    <row r="8" spans="2:11" ht="12.75" customHeight="1">
      <c r="B8" s="235"/>
      <c r="C8" s="236"/>
      <c r="D8" s="236"/>
      <c r="E8" s="236"/>
      <c r="F8" s="236"/>
      <c r="G8" s="236"/>
      <c r="H8" s="236"/>
      <c r="I8" s="236"/>
      <c r="J8" s="236"/>
      <c r="K8" s="232"/>
    </row>
    <row r="9" spans="2:11" ht="15" customHeight="1">
      <c r="B9" s="235"/>
      <c r="C9" s="234" t="s">
        <v>707</v>
      </c>
      <c r="D9" s="234"/>
      <c r="E9" s="234"/>
      <c r="F9" s="234"/>
      <c r="G9" s="234"/>
      <c r="H9" s="234"/>
      <c r="I9" s="234"/>
      <c r="J9" s="234"/>
      <c r="K9" s="232"/>
    </row>
    <row r="10" spans="2:11" ht="15" customHeight="1">
      <c r="B10" s="235"/>
      <c r="C10" s="236"/>
      <c r="D10" s="234" t="s">
        <v>708</v>
      </c>
      <c r="E10" s="234"/>
      <c r="F10" s="234"/>
      <c r="G10" s="234"/>
      <c r="H10" s="234"/>
      <c r="I10" s="234"/>
      <c r="J10" s="234"/>
      <c r="K10" s="232"/>
    </row>
    <row r="11" spans="2:11" ht="15" customHeight="1">
      <c r="B11" s="235"/>
      <c r="C11" s="237"/>
      <c r="D11" s="234" t="s">
        <v>709</v>
      </c>
      <c r="E11" s="234"/>
      <c r="F11" s="234"/>
      <c r="G11" s="234"/>
      <c r="H11" s="234"/>
      <c r="I11" s="234"/>
      <c r="J11" s="234"/>
      <c r="K11" s="232"/>
    </row>
    <row r="12" spans="2:11" ht="12.75" customHeight="1">
      <c r="B12" s="235"/>
      <c r="C12" s="237"/>
      <c r="D12" s="237"/>
      <c r="E12" s="237"/>
      <c r="F12" s="237"/>
      <c r="G12" s="237"/>
      <c r="H12" s="237"/>
      <c r="I12" s="237"/>
      <c r="J12" s="237"/>
      <c r="K12" s="232"/>
    </row>
    <row r="13" spans="2:11" ht="15" customHeight="1">
      <c r="B13" s="235"/>
      <c r="C13" s="237"/>
      <c r="D13" s="234" t="s">
        <v>710</v>
      </c>
      <c r="E13" s="234"/>
      <c r="F13" s="234"/>
      <c r="G13" s="234"/>
      <c r="H13" s="234"/>
      <c r="I13" s="234"/>
      <c r="J13" s="234"/>
      <c r="K13" s="232"/>
    </row>
    <row r="14" spans="2:11" ht="15" customHeight="1">
      <c r="B14" s="235"/>
      <c r="C14" s="237"/>
      <c r="D14" s="234" t="s">
        <v>711</v>
      </c>
      <c r="E14" s="234"/>
      <c r="F14" s="234"/>
      <c r="G14" s="234"/>
      <c r="H14" s="234"/>
      <c r="I14" s="234"/>
      <c r="J14" s="234"/>
      <c r="K14" s="232"/>
    </row>
    <row r="15" spans="2:11" ht="15" customHeight="1">
      <c r="B15" s="235"/>
      <c r="C15" s="237"/>
      <c r="D15" s="234" t="s">
        <v>712</v>
      </c>
      <c r="E15" s="234"/>
      <c r="F15" s="234"/>
      <c r="G15" s="234"/>
      <c r="H15" s="234"/>
      <c r="I15" s="234"/>
      <c r="J15" s="234"/>
      <c r="K15" s="232"/>
    </row>
    <row r="16" spans="2:11" ht="15" customHeight="1">
      <c r="B16" s="235"/>
      <c r="C16" s="237"/>
      <c r="D16" s="237"/>
      <c r="E16" s="238" t="s">
        <v>72</v>
      </c>
      <c r="F16" s="234" t="s">
        <v>713</v>
      </c>
      <c r="G16" s="234"/>
      <c r="H16" s="234"/>
      <c r="I16" s="234"/>
      <c r="J16" s="234"/>
      <c r="K16" s="232"/>
    </row>
    <row r="17" spans="2:11" ht="15" customHeight="1">
      <c r="B17" s="235"/>
      <c r="C17" s="237"/>
      <c r="D17" s="237"/>
      <c r="E17" s="238" t="s">
        <v>714</v>
      </c>
      <c r="F17" s="234" t="s">
        <v>715</v>
      </c>
      <c r="G17" s="234"/>
      <c r="H17" s="234"/>
      <c r="I17" s="234"/>
      <c r="J17" s="234"/>
      <c r="K17" s="232"/>
    </row>
    <row r="18" spans="2:11" ht="15" customHeight="1">
      <c r="B18" s="235"/>
      <c r="C18" s="237"/>
      <c r="D18" s="237"/>
      <c r="E18" s="238" t="s">
        <v>716</v>
      </c>
      <c r="F18" s="234" t="s">
        <v>717</v>
      </c>
      <c r="G18" s="234"/>
      <c r="H18" s="234"/>
      <c r="I18" s="234"/>
      <c r="J18" s="234"/>
      <c r="K18" s="232"/>
    </row>
    <row r="19" spans="2:11" ht="15" customHeight="1">
      <c r="B19" s="235"/>
      <c r="C19" s="237"/>
      <c r="D19" s="237"/>
      <c r="E19" s="238" t="s">
        <v>718</v>
      </c>
      <c r="F19" s="234" t="s">
        <v>719</v>
      </c>
      <c r="G19" s="234"/>
      <c r="H19" s="234"/>
      <c r="I19" s="234"/>
      <c r="J19" s="234"/>
      <c r="K19" s="232"/>
    </row>
    <row r="20" spans="2:11" ht="15" customHeight="1">
      <c r="B20" s="235"/>
      <c r="C20" s="237"/>
      <c r="D20" s="237"/>
      <c r="E20" s="238" t="s">
        <v>720</v>
      </c>
      <c r="F20" s="234" t="s">
        <v>721</v>
      </c>
      <c r="G20" s="234"/>
      <c r="H20" s="234"/>
      <c r="I20" s="234"/>
      <c r="J20" s="234"/>
      <c r="K20" s="232"/>
    </row>
    <row r="21" spans="2:11" ht="15" customHeight="1">
      <c r="B21" s="235"/>
      <c r="C21" s="237"/>
      <c r="D21" s="237"/>
      <c r="E21" s="238" t="s">
        <v>722</v>
      </c>
      <c r="F21" s="234" t="s">
        <v>723</v>
      </c>
      <c r="G21" s="234"/>
      <c r="H21" s="234"/>
      <c r="I21" s="234"/>
      <c r="J21" s="234"/>
      <c r="K21" s="232"/>
    </row>
    <row r="22" spans="2:11" ht="12.75" customHeight="1">
      <c r="B22" s="235"/>
      <c r="C22" s="237"/>
      <c r="D22" s="237"/>
      <c r="E22" s="237"/>
      <c r="F22" s="237"/>
      <c r="G22" s="237"/>
      <c r="H22" s="237"/>
      <c r="I22" s="237"/>
      <c r="J22" s="237"/>
      <c r="K22" s="232"/>
    </row>
    <row r="23" spans="2:11" ht="15" customHeight="1">
      <c r="B23" s="235"/>
      <c r="C23" s="234" t="s">
        <v>724</v>
      </c>
      <c r="D23" s="234"/>
      <c r="E23" s="234"/>
      <c r="F23" s="234"/>
      <c r="G23" s="234"/>
      <c r="H23" s="234"/>
      <c r="I23" s="234"/>
      <c r="J23" s="234"/>
      <c r="K23" s="232"/>
    </row>
    <row r="24" spans="2:11" ht="15" customHeight="1">
      <c r="B24" s="235"/>
      <c r="C24" s="234" t="s">
        <v>725</v>
      </c>
      <c r="D24" s="234"/>
      <c r="E24" s="234"/>
      <c r="F24" s="234"/>
      <c r="G24" s="234"/>
      <c r="H24" s="234"/>
      <c r="I24" s="234"/>
      <c r="J24" s="234"/>
      <c r="K24" s="232"/>
    </row>
    <row r="25" spans="2:11" ht="15" customHeight="1">
      <c r="B25" s="235"/>
      <c r="C25" s="236"/>
      <c r="D25" s="234" t="s">
        <v>726</v>
      </c>
      <c r="E25" s="234"/>
      <c r="F25" s="234"/>
      <c r="G25" s="234"/>
      <c r="H25" s="234"/>
      <c r="I25" s="234"/>
      <c r="J25" s="234"/>
      <c r="K25" s="232"/>
    </row>
    <row r="26" spans="2:11" ht="15" customHeight="1">
      <c r="B26" s="235"/>
      <c r="C26" s="237"/>
      <c r="D26" s="234" t="s">
        <v>727</v>
      </c>
      <c r="E26" s="234"/>
      <c r="F26" s="234"/>
      <c r="G26" s="234"/>
      <c r="H26" s="234"/>
      <c r="I26" s="234"/>
      <c r="J26" s="234"/>
      <c r="K26" s="232"/>
    </row>
    <row r="27" spans="2:11" ht="12.75" customHeight="1">
      <c r="B27" s="235"/>
      <c r="C27" s="237"/>
      <c r="D27" s="237"/>
      <c r="E27" s="237"/>
      <c r="F27" s="237"/>
      <c r="G27" s="237"/>
      <c r="H27" s="237"/>
      <c r="I27" s="237"/>
      <c r="J27" s="237"/>
      <c r="K27" s="232"/>
    </row>
    <row r="28" spans="2:11" ht="15" customHeight="1">
      <c r="B28" s="235"/>
      <c r="C28" s="237"/>
      <c r="D28" s="234" t="s">
        <v>728</v>
      </c>
      <c r="E28" s="234"/>
      <c r="F28" s="234"/>
      <c r="G28" s="234"/>
      <c r="H28" s="234"/>
      <c r="I28" s="234"/>
      <c r="J28" s="234"/>
      <c r="K28" s="232"/>
    </row>
    <row r="29" spans="2:11" ht="15" customHeight="1">
      <c r="B29" s="235"/>
      <c r="C29" s="237"/>
      <c r="D29" s="234" t="s">
        <v>729</v>
      </c>
      <c r="E29" s="234"/>
      <c r="F29" s="234"/>
      <c r="G29" s="234"/>
      <c r="H29" s="234"/>
      <c r="I29" s="234"/>
      <c r="J29" s="234"/>
      <c r="K29" s="232"/>
    </row>
    <row r="30" spans="2:11" ht="12.75" customHeight="1">
      <c r="B30" s="235"/>
      <c r="C30" s="237"/>
      <c r="D30" s="237"/>
      <c r="E30" s="237"/>
      <c r="F30" s="237"/>
      <c r="G30" s="237"/>
      <c r="H30" s="237"/>
      <c r="I30" s="237"/>
      <c r="J30" s="237"/>
      <c r="K30" s="232"/>
    </row>
    <row r="31" spans="2:11" ht="15" customHeight="1">
      <c r="B31" s="235"/>
      <c r="C31" s="237"/>
      <c r="D31" s="234" t="s">
        <v>730</v>
      </c>
      <c r="E31" s="234"/>
      <c r="F31" s="234"/>
      <c r="G31" s="234"/>
      <c r="H31" s="234"/>
      <c r="I31" s="234"/>
      <c r="J31" s="234"/>
      <c r="K31" s="232"/>
    </row>
    <row r="32" spans="2:11" ht="15" customHeight="1">
      <c r="B32" s="235"/>
      <c r="C32" s="237"/>
      <c r="D32" s="234" t="s">
        <v>731</v>
      </c>
      <c r="E32" s="234"/>
      <c r="F32" s="234"/>
      <c r="G32" s="234"/>
      <c r="H32" s="234"/>
      <c r="I32" s="234"/>
      <c r="J32" s="234"/>
      <c r="K32" s="232"/>
    </row>
    <row r="33" spans="2:11" ht="15" customHeight="1">
      <c r="B33" s="235"/>
      <c r="C33" s="237"/>
      <c r="D33" s="234" t="s">
        <v>732</v>
      </c>
      <c r="E33" s="234"/>
      <c r="F33" s="234"/>
      <c r="G33" s="234"/>
      <c r="H33" s="234"/>
      <c r="I33" s="234"/>
      <c r="J33" s="234"/>
      <c r="K33" s="232"/>
    </row>
    <row r="34" spans="2:11" ht="15" customHeight="1">
      <c r="B34" s="235"/>
      <c r="C34" s="237"/>
      <c r="D34" s="236"/>
      <c r="E34" s="239" t="s">
        <v>115</v>
      </c>
      <c r="F34" s="236"/>
      <c r="G34" s="234" t="s">
        <v>733</v>
      </c>
      <c r="H34" s="234"/>
      <c r="I34" s="234"/>
      <c r="J34" s="234"/>
      <c r="K34" s="232"/>
    </row>
    <row r="35" spans="2:11" ht="15" customHeight="1">
      <c r="B35" s="235"/>
      <c r="C35" s="237"/>
      <c r="D35" s="236"/>
      <c r="E35" s="239" t="s">
        <v>734</v>
      </c>
      <c r="F35" s="236"/>
      <c r="G35" s="234" t="s">
        <v>735</v>
      </c>
      <c r="H35" s="234"/>
      <c r="I35" s="234"/>
      <c r="J35" s="234"/>
      <c r="K35" s="232"/>
    </row>
    <row r="36" spans="2:11" ht="15" customHeight="1">
      <c r="B36" s="235"/>
      <c r="C36" s="237"/>
      <c r="D36" s="236"/>
      <c r="E36" s="239" t="s">
        <v>47</v>
      </c>
      <c r="F36" s="236"/>
      <c r="G36" s="234" t="s">
        <v>736</v>
      </c>
      <c r="H36" s="234"/>
      <c r="I36" s="234"/>
      <c r="J36" s="234"/>
      <c r="K36" s="232"/>
    </row>
    <row r="37" spans="2:11" ht="15" customHeight="1">
      <c r="B37" s="235"/>
      <c r="C37" s="237"/>
      <c r="D37" s="236"/>
      <c r="E37" s="239" t="s">
        <v>116</v>
      </c>
      <c r="F37" s="236"/>
      <c r="G37" s="234" t="s">
        <v>737</v>
      </c>
      <c r="H37" s="234"/>
      <c r="I37" s="234"/>
      <c r="J37" s="234"/>
      <c r="K37" s="232"/>
    </row>
    <row r="38" spans="2:11" ht="15" customHeight="1">
      <c r="B38" s="235"/>
      <c r="C38" s="237"/>
      <c r="D38" s="236"/>
      <c r="E38" s="239" t="s">
        <v>117</v>
      </c>
      <c r="F38" s="236"/>
      <c r="G38" s="234" t="s">
        <v>738</v>
      </c>
      <c r="H38" s="234"/>
      <c r="I38" s="234"/>
      <c r="J38" s="234"/>
      <c r="K38" s="232"/>
    </row>
    <row r="39" spans="2:11" ht="15" customHeight="1">
      <c r="B39" s="235"/>
      <c r="C39" s="237"/>
      <c r="D39" s="236"/>
      <c r="E39" s="239" t="s">
        <v>118</v>
      </c>
      <c r="F39" s="236"/>
      <c r="G39" s="234" t="s">
        <v>739</v>
      </c>
      <c r="H39" s="234"/>
      <c r="I39" s="234"/>
      <c r="J39" s="234"/>
      <c r="K39" s="232"/>
    </row>
    <row r="40" spans="2:11" ht="15" customHeight="1">
      <c r="B40" s="235"/>
      <c r="C40" s="237"/>
      <c r="D40" s="236"/>
      <c r="E40" s="239" t="s">
        <v>740</v>
      </c>
      <c r="F40" s="236"/>
      <c r="G40" s="234" t="s">
        <v>741</v>
      </c>
      <c r="H40" s="234"/>
      <c r="I40" s="234"/>
      <c r="J40" s="234"/>
      <c r="K40" s="232"/>
    </row>
    <row r="41" spans="2:11" ht="15" customHeight="1">
      <c r="B41" s="235"/>
      <c r="C41" s="237"/>
      <c r="D41" s="236"/>
      <c r="E41" s="239"/>
      <c r="F41" s="236"/>
      <c r="G41" s="234" t="s">
        <v>742</v>
      </c>
      <c r="H41" s="234"/>
      <c r="I41" s="234"/>
      <c r="J41" s="234"/>
      <c r="K41" s="232"/>
    </row>
    <row r="42" spans="2:11" ht="15" customHeight="1">
      <c r="B42" s="235"/>
      <c r="C42" s="237"/>
      <c r="D42" s="236"/>
      <c r="E42" s="239" t="s">
        <v>743</v>
      </c>
      <c r="F42" s="236"/>
      <c r="G42" s="234" t="s">
        <v>744</v>
      </c>
      <c r="H42" s="234"/>
      <c r="I42" s="234"/>
      <c r="J42" s="234"/>
      <c r="K42" s="232"/>
    </row>
    <row r="43" spans="2:11" ht="15" customHeight="1">
      <c r="B43" s="235"/>
      <c r="C43" s="237"/>
      <c r="D43" s="236"/>
      <c r="E43" s="239" t="s">
        <v>121</v>
      </c>
      <c r="F43" s="236"/>
      <c r="G43" s="234" t="s">
        <v>745</v>
      </c>
      <c r="H43" s="234"/>
      <c r="I43" s="234"/>
      <c r="J43" s="234"/>
      <c r="K43" s="232"/>
    </row>
    <row r="44" spans="2:11" ht="12.75" customHeight="1">
      <c r="B44" s="235"/>
      <c r="C44" s="237"/>
      <c r="D44" s="236"/>
      <c r="E44" s="236"/>
      <c r="F44" s="236"/>
      <c r="G44" s="236"/>
      <c r="H44" s="236"/>
      <c r="I44" s="236"/>
      <c r="J44" s="236"/>
      <c r="K44" s="232"/>
    </row>
    <row r="45" spans="2:11" ht="15" customHeight="1">
      <c r="B45" s="235"/>
      <c r="C45" s="237"/>
      <c r="D45" s="234" t="s">
        <v>746</v>
      </c>
      <c r="E45" s="234"/>
      <c r="F45" s="234"/>
      <c r="G45" s="234"/>
      <c r="H45" s="234"/>
      <c r="I45" s="234"/>
      <c r="J45" s="234"/>
      <c r="K45" s="232"/>
    </row>
    <row r="46" spans="2:11" ht="15" customHeight="1">
      <c r="B46" s="235"/>
      <c r="C46" s="237"/>
      <c r="D46" s="237"/>
      <c r="E46" s="234" t="s">
        <v>747</v>
      </c>
      <c r="F46" s="234"/>
      <c r="G46" s="234"/>
      <c r="H46" s="234"/>
      <c r="I46" s="234"/>
      <c r="J46" s="234"/>
      <c r="K46" s="232"/>
    </row>
    <row r="47" spans="2:11" ht="15" customHeight="1">
      <c r="B47" s="235"/>
      <c r="C47" s="237"/>
      <c r="D47" s="237"/>
      <c r="E47" s="234" t="s">
        <v>748</v>
      </c>
      <c r="F47" s="234"/>
      <c r="G47" s="234"/>
      <c r="H47" s="234"/>
      <c r="I47" s="234"/>
      <c r="J47" s="234"/>
      <c r="K47" s="232"/>
    </row>
    <row r="48" spans="2:11" ht="15" customHeight="1">
      <c r="B48" s="235"/>
      <c r="C48" s="237"/>
      <c r="D48" s="237"/>
      <c r="E48" s="234" t="s">
        <v>749</v>
      </c>
      <c r="F48" s="234"/>
      <c r="G48" s="234"/>
      <c r="H48" s="234"/>
      <c r="I48" s="234"/>
      <c r="J48" s="234"/>
      <c r="K48" s="232"/>
    </row>
    <row r="49" spans="2:11" ht="15" customHeight="1">
      <c r="B49" s="235"/>
      <c r="C49" s="237"/>
      <c r="D49" s="234" t="s">
        <v>750</v>
      </c>
      <c r="E49" s="234"/>
      <c r="F49" s="234"/>
      <c r="G49" s="234"/>
      <c r="H49" s="234"/>
      <c r="I49" s="234"/>
      <c r="J49" s="234"/>
      <c r="K49" s="232"/>
    </row>
    <row r="50" spans="2:11" ht="25.5" customHeight="1">
      <c r="B50" s="230"/>
      <c r="C50" s="231" t="s">
        <v>751</v>
      </c>
      <c r="D50" s="231"/>
      <c r="E50" s="231"/>
      <c r="F50" s="231"/>
      <c r="G50" s="231"/>
      <c r="H50" s="231"/>
      <c r="I50" s="231"/>
      <c r="J50" s="231"/>
      <c r="K50" s="232"/>
    </row>
    <row r="51" spans="2:11" ht="5.25" customHeight="1">
      <c r="B51" s="230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0"/>
      <c r="C52" s="234" t="s">
        <v>752</v>
      </c>
      <c r="D52" s="234"/>
      <c r="E52" s="234"/>
      <c r="F52" s="234"/>
      <c r="G52" s="234"/>
      <c r="H52" s="234"/>
      <c r="I52" s="234"/>
      <c r="J52" s="234"/>
      <c r="K52" s="232"/>
    </row>
    <row r="53" spans="2:11" ht="15" customHeight="1">
      <c r="B53" s="230"/>
      <c r="C53" s="234" t="s">
        <v>753</v>
      </c>
      <c r="D53" s="234"/>
      <c r="E53" s="234"/>
      <c r="F53" s="234"/>
      <c r="G53" s="234"/>
      <c r="H53" s="234"/>
      <c r="I53" s="234"/>
      <c r="J53" s="234"/>
      <c r="K53" s="232"/>
    </row>
    <row r="54" spans="2:11" ht="12.75" customHeight="1">
      <c r="B54" s="230"/>
      <c r="C54" s="236"/>
      <c r="D54" s="236"/>
      <c r="E54" s="236"/>
      <c r="F54" s="236"/>
      <c r="G54" s="236"/>
      <c r="H54" s="236"/>
      <c r="I54" s="236"/>
      <c r="J54" s="236"/>
      <c r="K54" s="232"/>
    </row>
    <row r="55" spans="2:11" ht="15" customHeight="1">
      <c r="B55" s="230"/>
      <c r="C55" s="234" t="s">
        <v>754</v>
      </c>
      <c r="D55" s="234"/>
      <c r="E55" s="234"/>
      <c r="F55" s="234"/>
      <c r="G55" s="234"/>
      <c r="H55" s="234"/>
      <c r="I55" s="234"/>
      <c r="J55" s="234"/>
      <c r="K55" s="232"/>
    </row>
    <row r="56" spans="2:11" ht="15" customHeight="1">
      <c r="B56" s="230"/>
      <c r="C56" s="237"/>
      <c r="D56" s="234" t="s">
        <v>755</v>
      </c>
      <c r="E56" s="234"/>
      <c r="F56" s="234"/>
      <c r="G56" s="234"/>
      <c r="H56" s="234"/>
      <c r="I56" s="234"/>
      <c r="J56" s="234"/>
      <c r="K56" s="232"/>
    </row>
    <row r="57" spans="2:11" ht="15" customHeight="1">
      <c r="B57" s="230"/>
      <c r="C57" s="237"/>
      <c r="D57" s="234" t="s">
        <v>756</v>
      </c>
      <c r="E57" s="234"/>
      <c r="F57" s="234"/>
      <c r="G57" s="234"/>
      <c r="H57" s="234"/>
      <c r="I57" s="234"/>
      <c r="J57" s="234"/>
      <c r="K57" s="232"/>
    </row>
    <row r="58" spans="2:11" ht="15" customHeight="1">
      <c r="B58" s="230"/>
      <c r="C58" s="237"/>
      <c r="D58" s="234" t="s">
        <v>757</v>
      </c>
      <c r="E58" s="234"/>
      <c r="F58" s="234"/>
      <c r="G58" s="234"/>
      <c r="H58" s="234"/>
      <c r="I58" s="234"/>
      <c r="J58" s="234"/>
      <c r="K58" s="232"/>
    </row>
    <row r="59" spans="2:11" ht="15" customHeight="1">
      <c r="B59" s="230"/>
      <c r="C59" s="237"/>
      <c r="D59" s="234" t="s">
        <v>758</v>
      </c>
      <c r="E59" s="234"/>
      <c r="F59" s="234"/>
      <c r="G59" s="234"/>
      <c r="H59" s="234"/>
      <c r="I59" s="234"/>
      <c r="J59" s="234"/>
      <c r="K59" s="232"/>
    </row>
    <row r="60" spans="2:11" ht="15" customHeight="1">
      <c r="B60" s="230"/>
      <c r="C60" s="237"/>
      <c r="D60" s="240" t="s">
        <v>759</v>
      </c>
      <c r="E60" s="240"/>
      <c r="F60" s="240"/>
      <c r="G60" s="240"/>
      <c r="H60" s="240"/>
      <c r="I60" s="240"/>
      <c r="J60" s="240"/>
      <c r="K60" s="232"/>
    </row>
    <row r="61" spans="2:11" ht="15" customHeight="1">
      <c r="B61" s="230"/>
      <c r="C61" s="237"/>
      <c r="D61" s="234" t="s">
        <v>760</v>
      </c>
      <c r="E61" s="234"/>
      <c r="F61" s="234"/>
      <c r="G61" s="234"/>
      <c r="H61" s="234"/>
      <c r="I61" s="234"/>
      <c r="J61" s="234"/>
      <c r="K61" s="232"/>
    </row>
    <row r="62" spans="2:11" ht="12.75" customHeight="1">
      <c r="B62" s="230"/>
      <c r="C62" s="237"/>
      <c r="D62" s="237"/>
      <c r="E62" s="241"/>
      <c r="F62" s="237"/>
      <c r="G62" s="237"/>
      <c r="H62" s="237"/>
      <c r="I62" s="237"/>
      <c r="J62" s="237"/>
      <c r="K62" s="232"/>
    </row>
    <row r="63" spans="2:11" ht="15" customHeight="1">
      <c r="B63" s="230"/>
      <c r="C63" s="237"/>
      <c r="D63" s="234" t="s">
        <v>761</v>
      </c>
      <c r="E63" s="234"/>
      <c r="F63" s="234"/>
      <c r="G63" s="234"/>
      <c r="H63" s="234"/>
      <c r="I63" s="234"/>
      <c r="J63" s="234"/>
      <c r="K63" s="232"/>
    </row>
    <row r="64" spans="2:11" ht="15" customHeight="1">
      <c r="B64" s="230"/>
      <c r="C64" s="237"/>
      <c r="D64" s="240" t="s">
        <v>762</v>
      </c>
      <c r="E64" s="240"/>
      <c r="F64" s="240"/>
      <c r="G64" s="240"/>
      <c r="H64" s="240"/>
      <c r="I64" s="240"/>
      <c r="J64" s="240"/>
      <c r="K64" s="232"/>
    </row>
    <row r="65" spans="2:11" ht="15" customHeight="1">
      <c r="B65" s="230"/>
      <c r="C65" s="237"/>
      <c r="D65" s="234" t="s">
        <v>763</v>
      </c>
      <c r="E65" s="234"/>
      <c r="F65" s="234"/>
      <c r="G65" s="234"/>
      <c r="H65" s="234"/>
      <c r="I65" s="234"/>
      <c r="J65" s="234"/>
      <c r="K65" s="232"/>
    </row>
    <row r="66" spans="2:11" ht="15" customHeight="1">
      <c r="B66" s="230"/>
      <c r="C66" s="237"/>
      <c r="D66" s="234" t="s">
        <v>764</v>
      </c>
      <c r="E66" s="234"/>
      <c r="F66" s="234"/>
      <c r="G66" s="234"/>
      <c r="H66" s="234"/>
      <c r="I66" s="234"/>
      <c r="J66" s="234"/>
      <c r="K66" s="232"/>
    </row>
    <row r="67" spans="2:11" ht="15" customHeight="1">
      <c r="B67" s="230"/>
      <c r="C67" s="237"/>
      <c r="D67" s="234" t="s">
        <v>765</v>
      </c>
      <c r="E67" s="234"/>
      <c r="F67" s="234"/>
      <c r="G67" s="234"/>
      <c r="H67" s="234"/>
      <c r="I67" s="234"/>
      <c r="J67" s="234"/>
      <c r="K67" s="232"/>
    </row>
    <row r="68" spans="2:11" ht="15" customHeight="1">
      <c r="B68" s="230"/>
      <c r="C68" s="237"/>
      <c r="D68" s="234" t="s">
        <v>766</v>
      </c>
      <c r="E68" s="234"/>
      <c r="F68" s="234"/>
      <c r="G68" s="234"/>
      <c r="H68" s="234"/>
      <c r="I68" s="234"/>
      <c r="J68" s="234"/>
      <c r="K68" s="232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251" t="s">
        <v>702</v>
      </c>
      <c r="D73" s="251"/>
      <c r="E73" s="251"/>
      <c r="F73" s="251"/>
      <c r="G73" s="251"/>
      <c r="H73" s="251"/>
      <c r="I73" s="251"/>
      <c r="J73" s="251"/>
      <c r="K73" s="252"/>
    </row>
    <row r="74" spans="2:11" ht="17.25" customHeight="1">
      <c r="B74" s="250"/>
      <c r="C74" s="253" t="s">
        <v>767</v>
      </c>
      <c r="D74" s="253"/>
      <c r="E74" s="253"/>
      <c r="F74" s="253" t="s">
        <v>768</v>
      </c>
      <c r="G74" s="254"/>
      <c r="H74" s="253" t="s">
        <v>116</v>
      </c>
      <c r="I74" s="253" t="s">
        <v>51</v>
      </c>
      <c r="J74" s="253" t="s">
        <v>769</v>
      </c>
      <c r="K74" s="252"/>
    </row>
    <row r="75" spans="2:11" ht="17.25" customHeight="1">
      <c r="B75" s="250"/>
      <c r="C75" s="255" t="s">
        <v>770</v>
      </c>
      <c r="D75" s="255"/>
      <c r="E75" s="255"/>
      <c r="F75" s="256" t="s">
        <v>771</v>
      </c>
      <c r="G75" s="257"/>
      <c r="H75" s="255"/>
      <c r="I75" s="255"/>
      <c r="J75" s="255" t="s">
        <v>772</v>
      </c>
      <c r="K75" s="252"/>
    </row>
    <row r="76" spans="2:11" ht="5.25" customHeight="1">
      <c r="B76" s="250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0"/>
      <c r="C77" s="239" t="s">
        <v>773</v>
      </c>
      <c r="D77" s="239"/>
      <c r="E77" s="239"/>
      <c r="F77" s="260" t="s">
        <v>774</v>
      </c>
      <c r="G77" s="259"/>
      <c r="H77" s="239" t="s">
        <v>775</v>
      </c>
      <c r="I77" s="239" t="s">
        <v>776</v>
      </c>
      <c r="J77" s="239" t="s">
        <v>777</v>
      </c>
      <c r="K77" s="252"/>
    </row>
    <row r="78" spans="2:11" ht="15" customHeight="1">
      <c r="B78" s="261"/>
      <c r="C78" s="239" t="s">
        <v>778</v>
      </c>
      <c r="D78" s="239"/>
      <c r="E78" s="239"/>
      <c r="F78" s="260" t="s">
        <v>779</v>
      </c>
      <c r="G78" s="259"/>
      <c r="H78" s="239" t="s">
        <v>780</v>
      </c>
      <c r="I78" s="239" t="s">
        <v>776</v>
      </c>
      <c r="J78" s="239">
        <v>50</v>
      </c>
      <c r="K78" s="252"/>
    </row>
    <row r="79" spans="2:11" ht="15" customHeight="1">
      <c r="B79" s="261"/>
      <c r="C79" s="239" t="s">
        <v>781</v>
      </c>
      <c r="D79" s="239"/>
      <c r="E79" s="239"/>
      <c r="F79" s="260" t="s">
        <v>774</v>
      </c>
      <c r="G79" s="259"/>
      <c r="H79" s="239" t="s">
        <v>782</v>
      </c>
      <c r="I79" s="239" t="s">
        <v>783</v>
      </c>
      <c r="J79" s="239"/>
      <c r="K79" s="252"/>
    </row>
    <row r="80" spans="2:11" ht="15" customHeight="1">
      <c r="B80" s="261"/>
      <c r="C80" s="239" t="s">
        <v>784</v>
      </c>
      <c r="D80" s="239"/>
      <c r="E80" s="239"/>
      <c r="F80" s="260" t="s">
        <v>779</v>
      </c>
      <c r="G80" s="259"/>
      <c r="H80" s="239" t="s">
        <v>785</v>
      </c>
      <c r="I80" s="239" t="s">
        <v>776</v>
      </c>
      <c r="J80" s="239">
        <v>50</v>
      </c>
      <c r="K80" s="252"/>
    </row>
    <row r="81" spans="2:11" ht="15" customHeight="1">
      <c r="B81" s="261"/>
      <c r="C81" s="239" t="s">
        <v>786</v>
      </c>
      <c r="D81" s="239"/>
      <c r="E81" s="239"/>
      <c r="F81" s="260" t="s">
        <v>779</v>
      </c>
      <c r="G81" s="259"/>
      <c r="H81" s="239" t="s">
        <v>787</v>
      </c>
      <c r="I81" s="239" t="s">
        <v>776</v>
      </c>
      <c r="J81" s="239">
        <v>20</v>
      </c>
      <c r="K81" s="252"/>
    </row>
    <row r="82" spans="2:11" ht="15" customHeight="1">
      <c r="B82" s="261"/>
      <c r="C82" s="239" t="s">
        <v>788</v>
      </c>
      <c r="D82" s="239"/>
      <c r="E82" s="239"/>
      <c r="F82" s="260" t="s">
        <v>779</v>
      </c>
      <c r="G82" s="259"/>
      <c r="H82" s="239" t="s">
        <v>789</v>
      </c>
      <c r="I82" s="239" t="s">
        <v>776</v>
      </c>
      <c r="J82" s="239">
        <v>20</v>
      </c>
      <c r="K82" s="252"/>
    </row>
    <row r="83" spans="2:11" ht="15" customHeight="1">
      <c r="B83" s="261"/>
      <c r="C83" s="239" t="s">
        <v>790</v>
      </c>
      <c r="D83" s="239"/>
      <c r="E83" s="239"/>
      <c r="F83" s="260" t="s">
        <v>779</v>
      </c>
      <c r="G83" s="259"/>
      <c r="H83" s="239" t="s">
        <v>791</v>
      </c>
      <c r="I83" s="239" t="s">
        <v>776</v>
      </c>
      <c r="J83" s="239">
        <v>50</v>
      </c>
      <c r="K83" s="252"/>
    </row>
    <row r="84" spans="2:11" ht="15" customHeight="1">
      <c r="B84" s="261"/>
      <c r="C84" s="239" t="s">
        <v>792</v>
      </c>
      <c r="D84" s="239"/>
      <c r="E84" s="239"/>
      <c r="F84" s="260" t="s">
        <v>779</v>
      </c>
      <c r="G84" s="259"/>
      <c r="H84" s="239" t="s">
        <v>792</v>
      </c>
      <c r="I84" s="239" t="s">
        <v>776</v>
      </c>
      <c r="J84" s="239">
        <v>50</v>
      </c>
      <c r="K84" s="252"/>
    </row>
    <row r="85" spans="2:11" ht="15" customHeight="1">
      <c r="B85" s="261"/>
      <c r="C85" s="239" t="s">
        <v>122</v>
      </c>
      <c r="D85" s="239"/>
      <c r="E85" s="239"/>
      <c r="F85" s="260" t="s">
        <v>779</v>
      </c>
      <c r="G85" s="259"/>
      <c r="H85" s="239" t="s">
        <v>793</v>
      </c>
      <c r="I85" s="239" t="s">
        <v>776</v>
      </c>
      <c r="J85" s="239">
        <v>255</v>
      </c>
      <c r="K85" s="252"/>
    </row>
    <row r="86" spans="2:11" ht="15" customHeight="1">
      <c r="B86" s="261"/>
      <c r="C86" s="239" t="s">
        <v>794</v>
      </c>
      <c r="D86" s="239"/>
      <c r="E86" s="239"/>
      <c r="F86" s="260" t="s">
        <v>774</v>
      </c>
      <c r="G86" s="259"/>
      <c r="H86" s="239" t="s">
        <v>795</v>
      </c>
      <c r="I86" s="239" t="s">
        <v>796</v>
      </c>
      <c r="J86" s="239"/>
      <c r="K86" s="252"/>
    </row>
    <row r="87" spans="2:11" ht="15" customHeight="1">
      <c r="B87" s="261"/>
      <c r="C87" s="239" t="s">
        <v>797</v>
      </c>
      <c r="D87" s="239"/>
      <c r="E87" s="239"/>
      <c r="F87" s="260" t="s">
        <v>774</v>
      </c>
      <c r="G87" s="259"/>
      <c r="H87" s="239" t="s">
        <v>798</v>
      </c>
      <c r="I87" s="239" t="s">
        <v>799</v>
      </c>
      <c r="J87" s="239"/>
      <c r="K87" s="252"/>
    </row>
    <row r="88" spans="2:11" ht="15" customHeight="1">
      <c r="B88" s="261"/>
      <c r="C88" s="239" t="s">
        <v>800</v>
      </c>
      <c r="D88" s="239"/>
      <c r="E88" s="239"/>
      <c r="F88" s="260" t="s">
        <v>774</v>
      </c>
      <c r="G88" s="259"/>
      <c r="H88" s="239" t="s">
        <v>800</v>
      </c>
      <c r="I88" s="239" t="s">
        <v>799</v>
      </c>
      <c r="J88" s="239"/>
      <c r="K88" s="252"/>
    </row>
    <row r="89" spans="2:11" ht="15" customHeight="1">
      <c r="B89" s="261"/>
      <c r="C89" s="239" t="s">
        <v>34</v>
      </c>
      <c r="D89" s="239"/>
      <c r="E89" s="239"/>
      <c r="F89" s="260" t="s">
        <v>774</v>
      </c>
      <c r="G89" s="259"/>
      <c r="H89" s="239" t="s">
        <v>801</v>
      </c>
      <c r="I89" s="239" t="s">
        <v>799</v>
      </c>
      <c r="J89" s="239"/>
      <c r="K89" s="252"/>
    </row>
    <row r="90" spans="2:11" ht="15" customHeight="1">
      <c r="B90" s="261"/>
      <c r="C90" s="239" t="s">
        <v>42</v>
      </c>
      <c r="D90" s="239"/>
      <c r="E90" s="239"/>
      <c r="F90" s="260" t="s">
        <v>774</v>
      </c>
      <c r="G90" s="259"/>
      <c r="H90" s="239" t="s">
        <v>802</v>
      </c>
      <c r="I90" s="239" t="s">
        <v>799</v>
      </c>
      <c r="J90" s="239"/>
      <c r="K90" s="252"/>
    </row>
    <row r="91" spans="2:11" ht="15" customHeight="1">
      <c r="B91" s="262"/>
      <c r="C91" s="263"/>
      <c r="D91" s="263"/>
      <c r="E91" s="263"/>
      <c r="F91" s="263"/>
      <c r="G91" s="263"/>
      <c r="H91" s="263"/>
      <c r="I91" s="263"/>
      <c r="J91" s="263"/>
      <c r="K91" s="264"/>
    </row>
    <row r="92" spans="2:11" ht="18.75" customHeight="1">
      <c r="B92" s="265"/>
      <c r="C92" s="266"/>
      <c r="D92" s="266"/>
      <c r="E92" s="266"/>
      <c r="F92" s="266"/>
      <c r="G92" s="266"/>
      <c r="H92" s="266"/>
      <c r="I92" s="266"/>
      <c r="J92" s="266"/>
      <c r="K92" s="265"/>
    </row>
    <row r="93" spans="2:11" ht="18.75" customHeight="1">
      <c r="B93" s="246"/>
      <c r="C93" s="246"/>
      <c r="D93" s="246"/>
      <c r="E93" s="246"/>
      <c r="F93" s="246"/>
      <c r="G93" s="246"/>
      <c r="H93" s="246"/>
      <c r="I93" s="246"/>
      <c r="J93" s="246"/>
      <c r="K93" s="246"/>
    </row>
    <row r="94" spans="2:11" ht="7.5" customHeight="1">
      <c r="B94" s="247"/>
      <c r="C94" s="248"/>
      <c r="D94" s="248"/>
      <c r="E94" s="248"/>
      <c r="F94" s="248"/>
      <c r="G94" s="248"/>
      <c r="H94" s="248"/>
      <c r="I94" s="248"/>
      <c r="J94" s="248"/>
      <c r="K94" s="249"/>
    </row>
    <row r="95" spans="2:11" ht="45" customHeight="1">
      <c r="B95" s="250"/>
      <c r="C95" s="251" t="s">
        <v>803</v>
      </c>
      <c r="D95" s="251"/>
      <c r="E95" s="251"/>
      <c r="F95" s="251"/>
      <c r="G95" s="251"/>
      <c r="H95" s="251"/>
      <c r="I95" s="251"/>
      <c r="J95" s="251"/>
      <c r="K95" s="252"/>
    </row>
    <row r="96" spans="2:11" ht="17.25" customHeight="1">
      <c r="B96" s="250"/>
      <c r="C96" s="253" t="s">
        <v>767</v>
      </c>
      <c r="D96" s="253"/>
      <c r="E96" s="253"/>
      <c r="F96" s="253" t="s">
        <v>768</v>
      </c>
      <c r="G96" s="254"/>
      <c r="H96" s="253" t="s">
        <v>116</v>
      </c>
      <c r="I96" s="253" t="s">
        <v>51</v>
      </c>
      <c r="J96" s="253" t="s">
        <v>769</v>
      </c>
      <c r="K96" s="252"/>
    </row>
    <row r="97" spans="2:11" ht="17.25" customHeight="1">
      <c r="B97" s="250"/>
      <c r="C97" s="255" t="s">
        <v>770</v>
      </c>
      <c r="D97" s="255"/>
      <c r="E97" s="255"/>
      <c r="F97" s="256" t="s">
        <v>771</v>
      </c>
      <c r="G97" s="257"/>
      <c r="H97" s="255"/>
      <c r="I97" s="255"/>
      <c r="J97" s="255" t="s">
        <v>772</v>
      </c>
      <c r="K97" s="252"/>
    </row>
    <row r="98" spans="2:11" ht="5.25" customHeight="1">
      <c r="B98" s="250"/>
      <c r="C98" s="253"/>
      <c r="D98" s="253"/>
      <c r="E98" s="253"/>
      <c r="F98" s="253"/>
      <c r="G98" s="267"/>
      <c r="H98" s="253"/>
      <c r="I98" s="253"/>
      <c r="J98" s="253"/>
      <c r="K98" s="252"/>
    </row>
    <row r="99" spans="2:11" ht="15" customHeight="1">
      <c r="B99" s="250"/>
      <c r="C99" s="239" t="s">
        <v>773</v>
      </c>
      <c r="D99" s="239"/>
      <c r="E99" s="239"/>
      <c r="F99" s="260" t="s">
        <v>774</v>
      </c>
      <c r="G99" s="239"/>
      <c r="H99" s="239" t="s">
        <v>804</v>
      </c>
      <c r="I99" s="239" t="s">
        <v>776</v>
      </c>
      <c r="J99" s="239" t="s">
        <v>777</v>
      </c>
      <c r="K99" s="252"/>
    </row>
    <row r="100" spans="2:11" ht="15" customHeight="1">
      <c r="B100" s="261"/>
      <c r="C100" s="239" t="s">
        <v>778</v>
      </c>
      <c r="D100" s="239"/>
      <c r="E100" s="239"/>
      <c r="F100" s="260" t="s">
        <v>779</v>
      </c>
      <c r="G100" s="239"/>
      <c r="H100" s="239" t="s">
        <v>804</v>
      </c>
      <c r="I100" s="239" t="s">
        <v>776</v>
      </c>
      <c r="J100" s="239">
        <v>50</v>
      </c>
      <c r="K100" s="252"/>
    </row>
    <row r="101" spans="2:11" ht="15" customHeight="1">
      <c r="B101" s="261"/>
      <c r="C101" s="239" t="s">
        <v>781</v>
      </c>
      <c r="D101" s="239"/>
      <c r="E101" s="239"/>
      <c r="F101" s="260" t="s">
        <v>774</v>
      </c>
      <c r="G101" s="239"/>
      <c r="H101" s="239" t="s">
        <v>804</v>
      </c>
      <c r="I101" s="239" t="s">
        <v>783</v>
      </c>
      <c r="J101" s="239"/>
      <c r="K101" s="252"/>
    </row>
    <row r="102" spans="2:11" ht="15" customHeight="1">
      <c r="B102" s="261"/>
      <c r="C102" s="239" t="s">
        <v>784</v>
      </c>
      <c r="D102" s="239"/>
      <c r="E102" s="239"/>
      <c r="F102" s="260" t="s">
        <v>779</v>
      </c>
      <c r="G102" s="239"/>
      <c r="H102" s="239" t="s">
        <v>804</v>
      </c>
      <c r="I102" s="239" t="s">
        <v>776</v>
      </c>
      <c r="J102" s="239">
        <v>50</v>
      </c>
      <c r="K102" s="252"/>
    </row>
    <row r="103" spans="2:11" ht="15" customHeight="1">
      <c r="B103" s="261"/>
      <c r="C103" s="239" t="s">
        <v>792</v>
      </c>
      <c r="D103" s="239"/>
      <c r="E103" s="239"/>
      <c r="F103" s="260" t="s">
        <v>779</v>
      </c>
      <c r="G103" s="239"/>
      <c r="H103" s="239" t="s">
        <v>804</v>
      </c>
      <c r="I103" s="239" t="s">
        <v>776</v>
      </c>
      <c r="J103" s="239">
        <v>50</v>
      </c>
      <c r="K103" s="252"/>
    </row>
    <row r="104" spans="2:11" ht="15" customHeight="1">
      <c r="B104" s="261"/>
      <c r="C104" s="239" t="s">
        <v>790</v>
      </c>
      <c r="D104" s="239"/>
      <c r="E104" s="239"/>
      <c r="F104" s="260" t="s">
        <v>779</v>
      </c>
      <c r="G104" s="239"/>
      <c r="H104" s="239" t="s">
        <v>804</v>
      </c>
      <c r="I104" s="239" t="s">
        <v>776</v>
      </c>
      <c r="J104" s="239">
        <v>50</v>
      </c>
      <c r="K104" s="252"/>
    </row>
    <row r="105" spans="2:11" ht="15" customHeight="1">
      <c r="B105" s="261"/>
      <c r="C105" s="239" t="s">
        <v>47</v>
      </c>
      <c r="D105" s="239"/>
      <c r="E105" s="239"/>
      <c r="F105" s="260" t="s">
        <v>774</v>
      </c>
      <c r="G105" s="239"/>
      <c r="H105" s="239" t="s">
        <v>805</v>
      </c>
      <c r="I105" s="239" t="s">
        <v>776</v>
      </c>
      <c r="J105" s="239">
        <v>20</v>
      </c>
      <c r="K105" s="252"/>
    </row>
    <row r="106" spans="2:11" ht="15" customHeight="1">
      <c r="B106" s="261"/>
      <c r="C106" s="239" t="s">
        <v>806</v>
      </c>
      <c r="D106" s="239"/>
      <c r="E106" s="239"/>
      <c r="F106" s="260" t="s">
        <v>774</v>
      </c>
      <c r="G106" s="239"/>
      <c r="H106" s="239" t="s">
        <v>807</v>
      </c>
      <c r="I106" s="239" t="s">
        <v>776</v>
      </c>
      <c r="J106" s="239">
        <v>120</v>
      </c>
      <c r="K106" s="252"/>
    </row>
    <row r="107" spans="2:11" ht="15" customHeight="1">
      <c r="B107" s="261"/>
      <c r="C107" s="239" t="s">
        <v>34</v>
      </c>
      <c r="D107" s="239"/>
      <c r="E107" s="239"/>
      <c r="F107" s="260" t="s">
        <v>774</v>
      </c>
      <c r="G107" s="239"/>
      <c r="H107" s="239" t="s">
        <v>808</v>
      </c>
      <c r="I107" s="239" t="s">
        <v>799</v>
      </c>
      <c r="J107" s="239"/>
      <c r="K107" s="252"/>
    </row>
    <row r="108" spans="2:11" ht="15" customHeight="1">
      <c r="B108" s="261"/>
      <c r="C108" s="239" t="s">
        <v>42</v>
      </c>
      <c r="D108" s="239"/>
      <c r="E108" s="239"/>
      <c r="F108" s="260" t="s">
        <v>774</v>
      </c>
      <c r="G108" s="239"/>
      <c r="H108" s="239" t="s">
        <v>809</v>
      </c>
      <c r="I108" s="239" t="s">
        <v>799</v>
      </c>
      <c r="J108" s="239"/>
      <c r="K108" s="252"/>
    </row>
    <row r="109" spans="2:11" ht="15" customHeight="1">
      <c r="B109" s="261"/>
      <c r="C109" s="239" t="s">
        <v>51</v>
      </c>
      <c r="D109" s="239"/>
      <c r="E109" s="239"/>
      <c r="F109" s="260" t="s">
        <v>774</v>
      </c>
      <c r="G109" s="239"/>
      <c r="H109" s="239" t="s">
        <v>810</v>
      </c>
      <c r="I109" s="239" t="s">
        <v>811</v>
      </c>
      <c r="J109" s="239"/>
      <c r="K109" s="252"/>
    </row>
    <row r="110" spans="2:11" ht="15" customHeight="1">
      <c r="B110" s="262"/>
      <c r="C110" s="268"/>
      <c r="D110" s="268"/>
      <c r="E110" s="268"/>
      <c r="F110" s="268"/>
      <c r="G110" s="268"/>
      <c r="H110" s="268"/>
      <c r="I110" s="268"/>
      <c r="J110" s="268"/>
      <c r="K110" s="264"/>
    </row>
    <row r="111" spans="2:11" ht="18.75" customHeight="1">
      <c r="B111" s="269"/>
      <c r="C111" s="236"/>
      <c r="D111" s="236"/>
      <c r="E111" s="236"/>
      <c r="F111" s="270"/>
      <c r="G111" s="236"/>
      <c r="H111" s="236"/>
      <c r="I111" s="236"/>
      <c r="J111" s="236"/>
      <c r="K111" s="269"/>
    </row>
    <row r="112" spans="2:11" ht="18.75" customHeight="1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</row>
    <row r="113" spans="2:11" ht="7.5" customHeight="1">
      <c r="B113" s="271"/>
      <c r="C113" s="272"/>
      <c r="D113" s="272"/>
      <c r="E113" s="272"/>
      <c r="F113" s="272"/>
      <c r="G113" s="272"/>
      <c r="H113" s="272"/>
      <c r="I113" s="272"/>
      <c r="J113" s="272"/>
      <c r="K113" s="273"/>
    </row>
    <row r="114" spans="2:11" ht="45" customHeight="1">
      <c r="B114" s="274"/>
      <c r="C114" s="227" t="s">
        <v>812</v>
      </c>
      <c r="D114" s="227"/>
      <c r="E114" s="227"/>
      <c r="F114" s="227"/>
      <c r="G114" s="227"/>
      <c r="H114" s="227"/>
      <c r="I114" s="227"/>
      <c r="J114" s="227"/>
      <c r="K114" s="275"/>
    </row>
    <row r="115" spans="2:11" ht="17.25" customHeight="1">
      <c r="B115" s="276"/>
      <c r="C115" s="253" t="s">
        <v>767</v>
      </c>
      <c r="D115" s="253"/>
      <c r="E115" s="253"/>
      <c r="F115" s="253" t="s">
        <v>768</v>
      </c>
      <c r="G115" s="254"/>
      <c r="H115" s="253" t="s">
        <v>116</v>
      </c>
      <c r="I115" s="253" t="s">
        <v>51</v>
      </c>
      <c r="J115" s="253" t="s">
        <v>769</v>
      </c>
      <c r="K115" s="277"/>
    </row>
    <row r="116" spans="2:11" ht="17.25" customHeight="1">
      <c r="B116" s="276"/>
      <c r="C116" s="255" t="s">
        <v>770</v>
      </c>
      <c r="D116" s="255"/>
      <c r="E116" s="255"/>
      <c r="F116" s="256" t="s">
        <v>771</v>
      </c>
      <c r="G116" s="257"/>
      <c r="H116" s="255"/>
      <c r="I116" s="255"/>
      <c r="J116" s="255" t="s">
        <v>772</v>
      </c>
      <c r="K116" s="277"/>
    </row>
    <row r="117" spans="2:11" ht="5.25" customHeight="1">
      <c r="B117" s="278"/>
      <c r="C117" s="258"/>
      <c r="D117" s="258"/>
      <c r="E117" s="258"/>
      <c r="F117" s="258"/>
      <c r="G117" s="239"/>
      <c r="H117" s="258"/>
      <c r="I117" s="258"/>
      <c r="J117" s="258"/>
      <c r="K117" s="279"/>
    </row>
    <row r="118" spans="2:11" ht="15" customHeight="1">
      <c r="B118" s="278"/>
      <c r="C118" s="239" t="s">
        <v>773</v>
      </c>
      <c r="D118" s="258"/>
      <c r="E118" s="258"/>
      <c r="F118" s="260" t="s">
        <v>774</v>
      </c>
      <c r="G118" s="239"/>
      <c r="H118" s="239" t="s">
        <v>804</v>
      </c>
      <c r="I118" s="239" t="s">
        <v>776</v>
      </c>
      <c r="J118" s="239" t="s">
        <v>777</v>
      </c>
      <c r="K118" s="280"/>
    </row>
    <row r="119" spans="2:11" ht="15" customHeight="1">
      <c r="B119" s="278"/>
      <c r="C119" s="239" t="s">
        <v>813</v>
      </c>
      <c r="D119" s="239"/>
      <c r="E119" s="239"/>
      <c r="F119" s="260" t="s">
        <v>774</v>
      </c>
      <c r="G119" s="239"/>
      <c r="H119" s="239" t="s">
        <v>814</v>
      </c>
      <c r="I119" s="239" t="s">
        <v>776</v>
      </c>
      <c r="J119" s="239" t="s">
        <v>777</v>
      </c>
      <c r="K119" s="280"/>
    </row>
    <row r="120" spans="2:11" ht="15" customHeight="1">
      <c r="B120" s="278"/>
      <c r="C120" s="239" t="s">
        <v>722</v>
      </c>
      <c r="D120" s="239"/>
      <c r="E120" s="239"/>
      <c r="F120" s="260" t="s">
        <v>774</v>
      </c>
      <c r="G120" s="239"/>
      <c r="H120" s="239" t="s">
        <v>815</v>
      </c>
      <c r="I120" s="239" t="s">
        <v>776</v>
      </c>
      <c r="J120" s="239" t="s">
        <v>777</v>
      </c>
      <c r="K120" s="280"/>
    </row>
    <row r="121" spans="2:11" ht="15" customHeight="1">
      <c r="B121" s="278"/>
      <c r="C121" s="239" t="s">
        <v>816</v>
      </c>
      <c r="D121" s="239"/>
      <c r="E121" s="239"/>
      <c r="F121" s="260" t="s">
        <v>779</v>
      </c>
      <c r="G121" s="239"/>
      <c r="H121" s="239" t="s">
        <v>817</v>
      </c>
      <c r="I121" s="239" t="s">
        <v>776</v>
      </c>
      <c r="J121" s="239">
        <v>15</v>
      </c>
      <c r="K121" s="280"/>
    </row>
    <row r="122" spans="2:11" ht="15" customHeight="1">
      <c r="B122" s="278"/>
      <c r="C122" s="239" t="s">
        <v>778</v>
      </c>
      <c r="D122" s="239"/>
      <c r="E122" s="239"/>
      <c r="F122" s="260" t="s">
        <v>779</v>
      </c>
      <c r="G122" s="239"/>
      <c r="H122" s="239" t="s">
        <v>804</v>
      </c>
      <c r="I122" s="239" t="s">
        <v>776</v>
      </c>
      <c r="J122" s="239">
        <v>50</v>
      </c>
      <c r="K122" s="280"/>
    </row>
    <row r="123" spans="2:11" ht="15" customHeight="1">
      <c r="B123" s="278"/>
      <c r="C123" s="239" t="s">
        <v>784</v>
      </c>
      <c r="D123" s="239"/>
      <c r="E123" s="239"/>
      <c r="F123" s="260" t="s">
        <v>779</v>
      </c>
      <c r="G123" s="239"/>
      <c r="H123" s="239" t="s">
        <v>804</v>
      </c>
      <c r="I123" s="239" t="s">
        <v>776</v>
      </c>
      <c r="J123" s="239">
        <v>50</v>
      </c>
      <c r="K123" s="280"/>
    </row>
    <row r="124" spans="2:11" ht="15" customHeight="1">
      <c r="B124" s="278"/>
      <c r="C124" s="239" t="s">
        <v>790</v>
      </c>
      <c r="D124" s="239"/>
      <c r="E124" s="239"/>
      <c r="F124" s="260" t="s">
        <v>779</v>
      </c>
      <c r="G124" s="239"/>
      <c r="H124" s="239" t="s">
        <v>804</v>
      </c>
      <c r="I124" s="239" t="s">
        <v>776</v>
      </c>
      <c r="J124" s="239">
        <v>50</v>
      </c>
      <c r="K124" s="280"/>
    </row>
    <row r="125" spans="2:11" ht="15" customHeight="1">
      <c r="B125" s="278"/>
      <c r="C125" s="239" t="s">
        <v>792</v>
      </c>
      <c r="D125" s="239"/>
      <c r="E125" s="239"/>
      <c r="F125" s="260" t="s">
        <v>779</v>
      </c>
      <c r="G125" s="239"/>
      <c r="H125" s="239" t="s">
        <v>804</v>
      </c>
      <c r="I125" s="239" t="s">
        <v>776</v>
      </c>
      <c r="J125" s="239">
        <v>50</v>
      </c>
      <c r="K125" s="280"/>
    </row>
    <row r="126" spans="2:11" ht="15" customHeight="1">
      <c r="B126" s="278"/>
      <c r="C126" s="239" t="s">
        <v>122</v>
      </c>
      <c r="D126" s="239"/>
      <c r="E126" s="239"/>
      <c r="F126" s="260" t="s">
        <v>779</v>
      </c>
      <c r="G126" s="239"/>
      <c r="H126" s="239" t="s">
        <v>818</v>
      </c>
      <c r="I126" s="239" t="s">
        <v>776</v>
      </c>
      <c r="J126" s="239">
        <v>255</v>
      </c>
      <c r="K126" s="280"/>
    </row>
    <row r="127" spans="2:11" ht="15" customHeight="1">
      <c r="B127" s="278"/>
      <c r="C127" s="239" t="s">
        <v>794</v>
      </c>
      <c r="D127" s="239"/>
      <c r="E127" s="239"/>
      <c r="F127" s="260" t="s">
        <v>774</v>
      </c>
      <c r="G127" s="239"/>
      <c r="H127" s="239" t="s">
        <v>819</v>
      </c>
      <c r="I127" s="239" t="s">
        <v>796</v>
      </c>
      <c r="J127" s="239"/>
      <c r="K127" s="280"/>
    </row>
    <row r="128" spans="2:11" ht="15" customHeight="1">
      <c r="B128" s="278"/>
      <c r="C128" s="239" t="s">
        <v>797</v>
      </c>
      <c r="D128" s="239"/>
      <c r="E128" s="239"/>
      <c r="F128" s="260" t="s">
        <v>774</v>
      </c>
      <c r="G128" s="239"/>
      <c r="H128" s="239" t="s">
        <v>820</v>
      </c>
      <c r="I128" s="239" t="s">
        <v>799</v>
      </c>
      <c r="J128" s="239"/>
      <c r="K128" s="280"/>
    </row>
    <row r="129" spans="2:11" ht="15" customHeight="1">
      <c r="B129" s="278"/>
      <c r="C129" s="239" t="s">
        <v>800</v>
      </c>
      <c r="D129" s="239"/>
      <c r="E129" s="239"/>
      <c r="F129" s="260" t="s">
        <v>774</v>
      </c>
      <c r="G129" s="239"/>
      <c r="H129" s="239" t="s">
        <v>800</v>
      </c>
      <c r="I129" s="239" t="s">
        <v>799</v>
      </c>
      <c r="J129" s="239"/>
      <c r="K129" s="280"/>
    </row>
    <row r="130" spans="2:11" ht="15" customHeight="1">
      <c r="B130" s="278"/>
      <c r="C130" s="239" t="s">
        <v>34</v>
      </c>
      <c r="D130" s="239"/>
      <c r="E130" s="239"/>
      <c r="F130" s="260" t="s">
        <v>774</v>
      </c>
      <c r="G130" s="239"/>
      <c r="H130" s="239" t="s">
        <v>821</v>
      </c>
      <c r="I130" s="239" t="s">
        <v>799</v>
      </c>
      <c r="J130" s="239"/>
      <c r="K130" s="280"/>
    </row>
    <row r="131" spans="2:11" ht="15" customHeight="1">
      <c r="B131" s="278"/>
      <c r="C131" s="239" t="s">
        <v>822</v>
      </c>
      <c r="D131" s="239"/>
      <c r="E131" s="239"/>
      <c r="F131" s="260" t="s">
        <v>774</v>
      </c>
      <c r="G131" s="239"/>
      <c r="H131" s="239" t="s">
        <v>823</v>
      </c>
      <c r="I131" s="239" t="s">
        <v>799</v>
      </c>
      <c r="J131" s="239"/>
      <c r="K131" s="280"/>
    </row>
    <row r="132" spans="2:11" ht="15" customHeight="1">
      <c r="B132" s="281"/>
      <c r="C132" s="282"/>
      <c r="D132" s="282"/>
      <c r="E132" s="282"/>
      <c r="F132" s="282"/>
      <c r="G132" s="282"/>
      <c r="H132" s="282"/>
      <c r="I132" s="282"/>
      <c r="J132" s="282"/>
      <c r="K132" s="283"/>
    </row>
    <row r="133" spans="2:11" ht="18.75" customHeight="1">
      <c r="B133" s="236"/>
      <c r="C133" s="236"/>
      <c r="D133" s="236"/>
      <c r="E133" s="236"/>
      <c r="F133" s="270"/>
      <c r="G133" s="236"/>
      <c r="H133" s="236"/>
      <c r="I133" s="236"/>
      <c r="J133" s="236"/>
      <c r="K133" s="236"/>
    </row>
    <row r="134" spans="2:11" ht="18.75" customHeight="1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</row>
    <row r="135" spans="2:11" ht="7.5" customHeight="1">
      <c r="B135" s="247"/>
      <c r="C135" s="248"/>
      <c r="D135" s="248"/>
      <c r="E135" s="248"/>
      <c r="F135" s="248"/>
      <c r="G135" s="248"/>
      <c r="H135" s="248"/>
      <c r="I135" s="248"/>
      <c r="J135" s="248"/>
      <c r="K135" s="249"/>
    </row>
    <row r="136" spans="2:11" ht="45" customHeight="1">
      <c r="B136" s="250"/>
      <c r="C136" s="251" t="s">
        <v>824</v>
      </c>
      <c r="D136" s="251"/>
      <c r="E136" s="251"/>
      <c r="F136" s="251"/>
      <c r="G136" s="251"/>
      <c r="H136" s="251"/>
      <c r="I136" s="251"/>
      <c r="J136" s="251"/>
      <c r="K136" s="252"/>
    </row>
    <row r="137" spans="2:11" ht="17.25" customHeight="1">
      <c r="B137" s="250"/>
      <c r="C137" s="253" t="s">
        <v>767</v>
      </c>
      <c r="D137" s="253"/>
      <c r="E137" s="253"/>
      <c r="F137" s="253" t="s">
        <v>768</v>
      </c>
      <c r="G137" s="254"/>
      <c r="H137" s="253" t="s">
        <v>116</v>
      </c>
      <c r="I137" s="253" t="s">
        <v>51</v>
      </c>
      <c r="J137" s="253" t="s">
        <v>769</v>
      </c>
      <c r="K137" s="252"/>
    </row>
    <row r="138" spans="2:11" ht="17.25" customHeight="1">
      <c r="B138" s="250"/>
      <c r="C138" s="255" t="s">
        <v>770</v>
      </c>
      <c r="D138" s="255"/>
      <c r="E138" s="255"/>
      <c r="F138" s="256" t="s">
        <v>771</v>
      </c>
      <c r="G138" s="257"/>
      <c r="H138" s="255"/>
      <c r="I138" s="255"/>
      <c r="J138" s="255" t="s">
        <v>772</v>
      </c>
      <c r="K138" s="252"/>
    </row>
    <row r="139" spans="2:11" ht="5.25" customHeight="1">
      <c r="B139" s="261"/>
      <c r="C139" s="258"/>
      <c r="D139" s="258"/>
      <c r="E139" s="258"/>
      <c r="F139" s="258"/>
      <c r="G139" s="259"/>
      <c r="H139" s="258"/>
      <c r="I139" s="258"/>
      <c r="J139" s="258"/>
      <c r="K139" s="280"/>
    </row>
    <row r="140" spans="2:11" ht="15" customHeight="1">
      <c r="B140" s="261"/>
      <c r="C140" s="284" t="s">
        <v>773</v>
      </c>
      <c r="D140" s="239"/>
      <c r="E140" s="239"/>
      <c r="F140" s="285" t="s">
        <v>774</v>
      </c>
      <c r="G140" s="239"/>
      <c r="H140" s="284" t="s">
        <v>804</v>
      </c>
      <c r="I140" s="284" t="s">
        <v>776</v>
      </c>
      <c r="J140" s="284" t="s">
        <v>777</v>
      </c>
      <c r="K140" s="280"/>
    </row>
    <row r="141" spans="2:11" ht="15" customHeight="1">
      <c r="B141" s="261"/>
      <c r="C141" s="284" t="s">
        <v>813</v>
      </c>
      <c r="D141" s="239"/>
      <c r="E141" s="239"/>
      <c r="F141" s="285" t="s">
        <v>774</v>
      </c>
      <c r="G141" s="239"/>
      <c r="H141" s="284" t="s">
        <v>825</v>
      </c>
      <c r="I141" s="284" t="s">
        <v>776</v>
      </c>
      <c r="J141" s="284" t="s">
        <v>777</v>
      </c>
      <c r="K141" s="280"/>
    </row>
    <row r="142" spans="2:11" ht="15" customHeight="1">
      <c r="B142" s="261"/>
      <c r="C142" s="284" t="s">
        <v>722</v>
      </c>
      <c r="D142" s="239"/>
      <c r="E142" s="239"/>
      <c r="F142" s="285" t="s">
        <v>774</v>
      </c>
      <c r="G142" s="239"/>
      <c r="H142" s="284" t="s">
        <v>826</v>
      </c>
      <c r="I142" s="284" t="s">
        <v>776</v>
      </c>
      <c r="J142" s="284" t="s">
        <v>777</v>
      </c>
      <c r="K142" s="280"/>
    </row>
    <row r="143" spans="2:11" ht="15" customHeight="1">
      <c r="B143" s="261"/>
      <c r="C143" s="284" t="s">
        <v>778</v>
      </c>
      <c r="D143" s="239"/>
      <c r="E143" s="239"/>
      <c r="F143" s="285" t="s">
        <v>779</v>
      </c>
      <c r="G143" s="239"/>
      <c r="H143" s="284" t="s">
        <v>804</v>
      </c>
      <c r="I143" s="284" t="s">
        <v>776</v>
      </c>
      <c r="J143" s="284">
        <v>50</v>
      </c>
      <c r="K143" s="280"/>
    </row>
    <row r="144" spans="2:11" ht="15" customHeight="1">
      <c r="B144" s="261"/>
      <c r="C144" s="284" t="s">
        <v>781</v>
      </c>
      <c r="D144" s="239"/>
      <c r="E144" s="239"/>
      <c r="F144" s="285" t="s">
        <v>774</v>
      </c>
      <c r="G144" s="239"/>
      <c r="H144" s="284" t="s">
        <v>804</v>
      </c>
      <c r="I144" s="284" t="s">
        <v>783</v>
      </c>
      <c r="J144" s="284"/>
      <c r="K144" s="280"/>
    </row>
    <row r="145" spans="2:11" ht="15" customHeight="1">
      <c r="B145" s="261"/>
      <c r="C145" s="284" t="s">
        <v>784</v>
      </c>
      <c r="D145" s="239"/>
      <c r="E145" s="239"/>
      <c r="F145" s="285" t="s">
        <v>779</v>
      </c>
      <c r="G145" s="239"/>
      <c r="H145" s="284" t="s">
        <v>804</v>
      </c>
      <c r="I145" s="284" t="s">
        <v>776</v>
      </c>
      <c r="J145" s="284">
        <v>50</v>
      </c>
      <c r="K145" s="280"/>
    </row>
    <row r="146" spans="2:11" ht="15" customHeight="1">
      <c r="B146" s="261"/>
      <c r="C146" s="284" t="s">
        <v>792</v>
      </c>
      <c r="D146" s="239"/>
      <c r="E146" s="239"/>
      <c r="F146" s="285" t="s">
        <v>779</v>
      </c>
      <c r="G146" s="239"/>
      <c r="H146" s="284" t="s">
        <v>804</v>
      </c>
      <c r="I146" s="284" t="s">
        <v>776</v>
      </c>
      <c r="J146" s="284">
        <v>50</v>
      </c>
      <c r="K146" s="280"/>
    </row>
    <row r="147" spans="2:11" ht="15" customHeight="1">
      <c r="B147" s="261"/>
      <c r="C147" s="284" t="s">
        <v>790</v>
      </c>
      <c r="D147" s="239"/>
      <c r="E147" s="239"/>
      <c r="F147" s="285" t="s">
        <v>779</v>
      </c>
      <c r="G147" s="239"/>
      <c r="H147" s="284" t="s">
        <v>804</v>
      </c>
      <c r="I147" s="284" t="s">
        <v>776</v>
      </c>
      <c r="J147" s="284">
        <v>50</v>
      </c>
      <c r="K147" s="280"/>
    </row>
    <row r="148" spans="2:11" ht="15" customHeight="1">
      <c r="B148" s="261"/>
      <c r="C148" s="284" t="s">
        <v>87</v>
      </c>
      <c r="D148" s="239"/>
      <c r="E148" s="239"/>
      <c r="F148" s="285" t="s">
        <v>774</v>
      </c>
      <c r="G148" s="239"/>
      <c r="H148" s="284" t="s">
        <v>827</v>
      </c>
      <c r="I148" s="284" t="s">
        <v>776</v>
      </c>
      <c r="J148" s="284" t="s">
        <v>828</v>
      </c>
      <c r="K148" s="280"/>
    </row>
    <row r="149" spans="2:11" ht="15" customHeight="1">
      <c r="B149" s="261"/>
      <c r="C149" s="284" t="s">
        <v>829</v>
      </c>
      <c r="D149" s="239"/>
      <c r="E149" s="239"/>
      <c r="F149" s="285" t="s">
        <v>774</v>
      </c>
      <c r="G149" s="239"/>
      <c r="H149" s="284" t="s">
        <v>830</v>
      </c>
      <c r="I149" s="284" t="s">
        <v>799</v>
      </c>
      <c r="J149" s="284"/>
      <c r="K149" s="280"/>
    </row>
    <row r="150" spans="2:11" ht="15" customHeight="1">
      <c r="B150" s="286"/>
      <c r="C150" s="268"/>
      <c r="D150" s="268"/>
      <c r="E150" s="268"/>
      <c r="F150" s="268"/>
      <c r="G150" s="268"/>
      <c r="H150" s="268"/>
      <c r="I150" s="268"/>
      <c r="J150" s="268"/>
      <c r="K150" s="287"/>
    </row>
    <row r="151" spans="2:11" ht="18.75" customHeight="1">
      <c r="B151" s="236"/>
      <c r="C151" s="239"/>
      <c r="D151" s="239"/>
      <c r="E151" s="239"/>
      <c r="F151" s="260"/>
      <c r="G151" s="239"/>
      <c r="H151" s="239"/>
      <c r="I151" s="239"/>
      <c r="J151" s="239"/>
      <c r="K151" s="236"/>
    </row>
    <row r="152" spans="2:11" ht="18.75" customHeight="1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</row>
    <row r="153" spans="2:11" ht="7.5" customHeight="1">
      <c r="B153" s="223"/>
      <c r="C153" s="224"/>
      <c r="D153" s="224"/>
      <c r="E153" s="224"/>
      <c r="F153" s="224"/>
      <c r="G153" s="224"/>
      <c r="H153" s="224"/>
      <c r="I153" s="224"/>
      <c r="J153" s="224"/>
      <c r="K153" s="225"/>
    </row>
    <row r="154" spans="2:11" ht="45" customHeight="1">
      <c r="B154" s="226"/>
      <c r="C154" s="227" t="s">
        <v>831</v>
      </c>
      <c r="D154" s="227"/>
      <c r="E154" s="227"/>
      <c r="F154" s="227"/>
      <c r="G154" s="227"/>
      <c r="H154" s="227"/>
      <c r="I154" s="227"/>
      <c r="J154" s="227"/>
      <c r="K154" s="228"/>
    </row>
    <row r="155" spans="2:11" ht="17.25" customHeight="1">
      <c r="B155" s="226"/>
      <c r="C155" s="253" t="s">
        <v>767</v>
      </c>
      <c r="D155" s="253"/>
      <c r="E155" s="253"/>
      <c r="F155" s="253" t="s">
        <v>768</v>
      </c>
      <c r="G155" s="288"/>
      <c r="H155" s="289" t="s">
        <v>116</v>
      </c>
      <c r="I155" s="289" t="s">
        <v>51</v>
      </c>
      <c r="J155" s="253" t="s">
        <v>769</v>
      </c>
      <c r="K155" s="228"/>
    </row>
    <row r="156" spans="2:11" ht="17.25" customHeight="1">
      <c r="B156" s="230"/>
      <c r="C156" s="255" t="s">
        <v>770</v>
      </c>
      <c r="D156" s="255"/>
      <c r="E156" s="255"/>
      <c r="F156" s="256" t="s">
        <v>771</v>
      </c>
      <c r="G156" s="290"/>
      <c r="H156" s="291"/>
      <c r="I156" s="291"/>
      <c r="J156" s="255" t="s">
        <v>772</v>
      </c>
      <c r="K156" s="232"/>
    </row>
    <row r="157" spans="2:11" ht="5.25" customHeight="1">
      <c r="B157" s="261"/>
      <c r="C157" s="258"/>
      <c r="D157" s="258"/>
      <c r="E157" s="258"/>
      <c r="F157" s="258"/>
      <c r="G157" s="259"/>
      <c r="H157" s="258"/>
      <c r="I157" s="258"/>
      <c r="J157" s="258"/>
      <c r="K157" s="280"/>
    </row>
    <row r="158" spans="2:11" ht="15" customHeight="1">
      <c r="B158" s="261"/>
      <c r="C158" s="239" t="s">
        <v>773</v>
      </c>
      <c r="D158" s="239"/>
      <c r="E158" s="239"/>
      <c r="F158" s="260" t="s">
        <v>774</v>
      </c>
      <c r="G158" s="239"/>
      <c r="H158" s="239" t="s">
        <v>804</v>
      </c>
      <c r="I158" s="239" t="s">
        <v>776</v>
      </c>
      <c r="J158" s="239" t="s">
        <v>777</v>
      </c>
      <c r="K158" s="280"/>
    </row>
    <row r="159" spans="2:11" ht="15" customHeight="1">
      <c r="B159" s="261"/>
      <c r="C159" s="239" t="s">
        <v>813</v>
      </c>
      <c r="D159" s="239"/>
      <c r="E159" s="239"/>
      <c r="F159" s="260" t="s">
        <v>774</v>
      </c>
      <c r="G159" s="239"/>
      <c r="H159" s="239" t="s">
        <v>814</v>
      </c>
      <c r="I159" s="239" t="s">
        <v>776</v>
      </c>
      <c r="J159" s="239" t="s">
        <v>777</v>
      </c>
      <c r="K159" s="280"/>
    </row>
    <row r="160" spans="2:11" ht="15" customHeight="1">
      <c r="B160" s="261"/>
      <c r="C160" s="239" t="s">
        <v>722</v>
      </c>
      <c r="D160" s="239"/>
      <c r="E160" s="239"/>
      <c r="F160" s="260" t="s">
        <v>774</v>
      </c>
      <c r="G160" s="239"/>
      <c r="H160" s="239" t="s">
        <v>832</v>
      </c>
      <c r="I160" s="239" t="s">
        <v>776</v>
      </c>
      <c r="J160" s="239" t="s">
        <v>777</v>
      </c>
      <c r="K160" s="280"/>
    </row>
    <row r="161" spans="2:11" ht="15" customHeight="1">
      <c r="B161" s="261"/>
      <c r="C161" s="239" t="s">
        <v>778</v>
      </c>
      <c r="D161" s="239"/>
      <c r="E161" s="239"/>
      <c r="F161" s="260" t="s">
        <v>779</v>
      </c>
      <c r="G161" s="239"/>
      <c r="H161" s="239" t="s">
        <v>832</v>
      </c>
      <c r="I161" s="239" t="s">
        <v>776</v>
      </c>
      <c r="J161" s="239">
        <v>50</v>
      </c>
      <c r="K161" s="280"/>
    </row>
    <row r="162" spans="2:11" ht="15" customHeight="1">
      <c r="B162" s="261"/>
      <c r="C162" s="239" t="s">
        <v>781</v>
      </c>
      <c r="D162" s="239"/>
      <c r="E162" s="239"/>
      <c r="F162" s="260" t="s">
        <v>774</v>
      </c>
      <c r="G162" s="239"/>
      <c r="H162" s="239" t="s">
        <v>832</v>
      </c>
      <c r="I162" s="239" t="s">
        <v>783</v>
      </c>
      <c r="J162" s="239"/>
      <c r="K162" s="280"/>
    </row>
    <row r="163" spans="2:11" ht="15" customHeight="1">
      <c r="B163" s="261"/>
      <c r="C163" s="239" t="s">
        <v>784</v>
      </c>
      <c r="D163" s="239"/>
      <c r="E163" s="239"/>
      <c r="F163" s="260" t="s">
        <v>779</v>
      </c>
      <c r="G163" s="239"/>
      <c r="H163" s="239" t="s">
        <v>832</v>
      </c>
      <c r="I163" s="239" t="s">
        <v>776</v>
      </c>
      <c r="J163" s="239">
        <v>50</v>
      </c>
      <c r="K163" s="280"/>
    </row>
    <row r="164" spans="2:11" ht="15" customHeight="1">
      <c r="B164" s="261"/>
      <c r="C164" s="239" t="s">
        <v>792</v>
      </c>
      <c r="D164" s="239"/>
      <c r="E164" s="239"/>
      <c r="F164" s="260" t="s">
        <v>779</v>
      </c>
      <c r="G164" s="239"/>
      <c r="H164" s="239" t="s">
        <v>832</v>
      </c>
      <c r="I164" s="239" t="s">
        <v>776</v>
      </c>
      <c r="J164" s="239">
        <v>50</v>
      </c>
      <c r="K164" s="280"/>
    </row>
    <row r="165" spans="2:11" ht="15" customHeight="1">
      <c r="B165" s="261"/>
      <c r="C165" s="239" t="s">
        <v>790</v>
      </c>
      <c r="D165" s="239"/>
      <c r="E165" s="239"/>
      <c r="F165" s="260" t="s">
        <v>779</v>
      </c>
      <c r="G165" s="239"/>
      <c r="H165" s="239" t="s">
        <v>832</v>
      </c>
      <c r="I165" s="239" t="s">
        <v>776</v>
      </c>
      <c r="J165" s="239">
        <v>50</v>
      </c>
      <c r="K165" s="280"/>
    </row>
    <row r="166" spans="2:11" ht="15" customHeight="1">
      <c r="B166" s="261"/>
      <c r="C166" s="239" t="s">
        <v>115</v>
      </c>
      <c r="D166" s="239"/>
      <c r="E166" s="239"/>
      <c r="F166" s="260" t="s">
        <v>774</v>
      </c>
      <c r="G166" s="239"/>
      <c r="H166" s="239" t="s">
        <v>833</v>
      </c>
      <c r="I166" s="239" t="s">
        <v>834</v>
      </c>
      <c r="J166" s="239"/>
      <c r="K166" s="280"/>
    </row>
    <row r="167" spans="2:11" ht="15" customHeight="1">
      <c r="B167" s="261"/>
      <c r="C167" s="239" t="s">
        <v>51</v>
      </c>
      <c r="D167" s="239"/>
      <c r="E167" s="239"/>
      <c r="F167" s="260" t="s">
        <v>774</v>
      </c>
      <c r="G167" s="239"/>
      <c r="H167" s="239" t="s">
        <v>835</v>
      </c>
      <c r="I167" s="239" t="s">
        <v>836</v>
      </c>
      <c r="J167" s="239">
        <v>1</v>
      </c>
      <c r="K167" s="280"/>
    </row>
    <row r="168" spans="2:11" ht="15" customHeight="1">
      <c r="B168" s="261"/>
      <c r="C168" s="239" t="s">
        <v>47</v>
      </c>
      <c r="D168" s="239"/>
      <c r="E168" s="239"/>
      <c r="F168" s="260" t="s">
        <v>774</v>
      </c>
      <c r="G168" s="239"/>
      <c r="H168" s="239" t="s">
        <v>837</v>
      </c>
      <c r="I168" s="239" t="s">
        <v>776</v>
      </c>
      <c r="J168" s="239">
        <v>20</v>
      </c>
      <c r="K168" s="280"/>
    </row>
    <row r="169" spans="2:11" ht="15" customHeight="1">
      <c r="B169" s="261"/>
      <c r="C169" s="239" t="s">
        <v>116</v>
      </c>
      <c r="D169" s="239"/>
      <c r="E169" s="239"/>
      <c r="F169" s="260" t="s">
        <v>774</v>
      </c>
      <c r="G169" s="239"/>
      <c r="H169" s="239" t="s">
        <v>838</v>
      </c>
      <c r="I169" s="239" t="s">
        <v>776</v>
      </c>
      <c r="J169" s="239">
        <v>255</v>
      </c>
      <c r="K169" s="280"/>
    </row>
    <row r="170" spans="2:11" ht="15" customHeight="1">
      <c r="B170" s="261"/>
      <c r="C170" s="239" t="s">
        <v>117</v>
      </c>
      <c r="D170" s="239"/>
      <c r="E170" s="239"/>
      <c r="F170" s="260" t="s">
        <v>774</v>
      </c>
      <c r="G170" s="239"/>
      <c r="H170" s="239" t="s">
        <v>738</v>
      </c>
      <c r="I170" s="239" t="s">
        <v>776</v>
      </c>
      <c r="J170" s="239">
        <v>10</v>
      </c>
      <c r="K170" s="280"/>
    </row>
    <row r="171" spans="2:11" ht="15" customHeight="1">
      <c r="B171" s="261"/>
      <c r="C171" s="239" t="s">
        <v>118</v>
      </c>
      <c r="D171" s="239"/>
      <c r="E171" s="239"/>
      <c r="F171" s="260" t="s">
        <v>774</v>
      </c>
      <c r="G171" s="239"/>
      <c r="H171" s="239" t="s">
        <v>839</v>
      </c>
      <c r="I171" s="239" t="s">
        <v>799</v>
      </c>
      <c r="J171" s="239"/>
      <c r="K171" s="280"/>
    </row>
    <row r="172" spans="2:11" ht="15" customHeight="1">
      <c r="B172" s="261"/>
      <c r="C172" s="239" t="s">
        <v>840</v>
      </c>
      <c r="D172" s="239"/>
      <c r="E172" s="239"/>
      <c r="F172" s="260" t="s">
        <v>774</v>
      </c>
      <c r="G172" s="239"/>
      <c r="H172" s="239" t="s">
        <v>841</v>
      </c>
      <c r="I172" s="239" t="s">
        <v>799</v>
      </c>
      <c r="J172" s="239"/>
      <c r="K172" s="280"/>
    </row>
    <row r="173" spans="2:11" ht="15" customHeight="1">
      <c r="B173" s="261"/>
      <c r="C173" s="239" t="s">
        <v>829</v>
      </c>
      <c r="D173" s="239"/>
      <c r="E173" s="239"/>
      <c r="F173" s="260" t="s">
        <v>774</v>
      </c>
      <c r="G173" s="239"/>
      <c r="H173" s="239" t="s">
        <v>842</v>
      </c>
      <c r="I173" s="239" t="s">
        <v>799</v>
      </c>
      <c r="J173" s="239"/>
      <c r="K173" s="280"/>
    </row>
    <row r="174" spans="2:11" ht="15" customHeight="1">
      <c r="B174" s="261"/>
      <c r="C174" s="239" t="s">
        <v>121</v>
      </c>
      <c r="D174" s="239"/>
      <c r="E174" s="239"/>
      <c r="F174" s="260" t="s">
        <v>779</v>
      </c>
      <c r="G174" s="239"/>
      <c r="H174" s="239" t="s">
        <v>843</v>
      </c>
      <c r="I174" s="239" t="s">
        <v>776</v>
      </c>
      <c r="J174" s="239">
        <v>50</v>
      </c>
      <c r="K174" s="280"/>
    </row>
    <row r="175" spans="2:11" ht="15" customHeight="1">
      <c r="B175" s="286"/>
      <c r="C175" s="268"/>
      <c r="D175" s="268"/>
      <c r="E175" s="268"/>
      <c r="F175" s="268"/>
      <c r="G175" s="268"/>
      <c r="H175" s="268"/>
      <c r="I175" s="268"/>
      <c r="J175" s="268"/>
      <c r="K175" s="287"/>
    </row>
    <row r="176" spans="2:11" ht="18.75" customHeight="1">
      <c r="B176" s="236"/>
      <c r="C176" s="239"/>
      <c r="D176" s="239"/>
      <c r="E176" s="239"/>
      <c r="F176" s="260"/>
      <c r="G176" s="239"/>
      <c r="H176" s="239"/>
      <c r="I176" s="239"/>
      <c r="J176" s="239"/>
      <c r="K176" s="236"/>
    </row>
    <row r="177" spans="2:11" ht="18.75" customHeight="1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</row>
    <row r="178" spans="2:11" ht="13.5">
      <c r="B178" s="223"/>
      <c r="C178" s="224"/>
      <c r="D178" s="224"/>
      <c r="E178" s="224"/>
      <c r="F178" s="224"/>
      <c r="G178" s="224"/>
      <c r="H178" s="224"/>
      <c r="I178" s="224"/>
      <c r="J178" s="224"/>
      <c r="K178" s="225"/>
    </row>
    <row r="179" spans="2:11" ht="21">
      <c r="B179" s="226"/>
      <c r="C179" s="227" t="s">
        <v>844</v>
      </c>
      <c r="D179" s="227"/>
      <c r="E179" s="227"/>
      <c r="F179" s="227"/>
      <c r="G179" s="227"/>
      <c r="H179" s="227"/>
      <c r="I179" s="227"/>
      <c r="J179" s="227"/>
      <c r="K179" s="228"/>
    </row>
    <row r="180" spans="2:11" ht="25.5" customHeight="1">
      <c r="B180" s="226"/>
      <c r="C180" s="292" t="s">
        <v>845</v>
      </c>
      <c r="D180" s="292"/>
      <c r="E180" s="292"/>
      <c r="F180" s="292" t="s">
        <v>846</v>
      </c>
      <c r="G180" s="293"/>
      <c r="H180" s="294" t="s">
        <v>847</v>
      </c>
      <c r="I180" s="294"/>
      <c r="J180" s="294"/>
      <c r="K180" s="228"/>
    </row>
    <row r="181" spans="2:11" ht="5.25" customHeight="1">
      <c r="B181" s="261"/>
      <c r="C181" s="258"/>
      <c r="D181" s="258"/>
      <c r="E181" s="258"/>
      <c r="F181" s="258"/>
      <c r="G181" s="239"/>
      <c r="H181" s="258"/>
      <c r="I181" s="258"/>
      <c r="J181" s="258"/>
      <c r="K181" s="280"/>
    </row>
    <row r="182" spans="2:11" ht="15" customHeight="1">
      <c r="B182" s="261"/>
      <c r="C182" s="239" t="s">
        <v>848</v>
      </c>
      <c r="D182" s="239"/>
      <c r="E182" s="239"/>
      <c r="F182" s="260" t="s">
        <v>36</v>
      </c>
      <c r="G182" s="239"/>
      <c r="H182" s="295" t="s">
        <v>849</v>
      </c>
      <c r="I182" s="295"/>
      <c r="J182" s="295"/>
      <c r="K182" s="280"/>
    </row>
    <row r="183" spans="2:11" ht="15" customHeight="1">
      <c r="B183" s="261"/>
      <c r="C183" s="265"/>
      <c r="D183" s="239"/>
      <c r="E183" s="239"/>
      <c r="F183" s="260" t="s">
        <v>38</v>
      </c>
      <c r="G183" s="239"/>
      <c r="H183" s="295" t="s">
        <v>850</v>
      </c>
      <c r="I183" s="295"/>
      <c r="J183" s="295"/>
      <c r="K183" s="280"/>
    </row>
    <row r="184" spans="2:11" ht="15" customHeight="1">
      <c r="B184" s="261"/>
      <c r="C184" s="265"/>
      <c r="D184" s="239"/>
      <c r="E184" s="239"/>
      <c r="F184" s="260" t="s">
        <v>41</v>
      </c>
      <c r="G184" s="239"/>
      <c r="H184" s="295" t="s">
        <v>851</v>
      </c>
      <c r="I184" s="295"/>
      <c r="J184" s="295"/>
      <c r="K184" s="280"/>
    </row>
    <row r="185" spans="2:11" ht="15" customHeight="1">
      <c r="B185" s="261"/>
      <c r="C185" s="239"/>
      <c r="D185" s="239"/>
      <c r="E185" s="239"/>
      <c r="F185" s="260" t="s">
        <v>39</v>
      </c>
      <c r="G185" s="239"/>
      <c r="H185" s="295" t="s">
        <v>852</v>
      </c>
      <c r="I185" s="295"/>
      <c r="J185" s="295"/>
      <c r="K185" s="280"/>
    </row>
    <row r="186" spans="2:11" ht="15" customHeight="1">
      <c r="B186" s="261"/>
      <c r="C186" s="239"/>
      <c r="D186" s="239"/>
      <c r="E186" s="239"/>
      <c r="F186" s="260" t="s">
        <v>40</v>
      </c>
      <c r="G186" s="239"/>
      <c r="H186" s="295" t="s">
        <v>853</v>
      </c>
      <c r="I186" s="295"/>
      <c r="J186" s="295"/>
      <c r="K186" s="280"/>
    </row>
    <row r="187" spans="2:11" ht="15" customHeight="1">
      <c r="B187" s="261"/>
      <c r="C187" s="239"/>
      <c r="D187" s="239"/>
      <c r="E187" s="239"/>
      <c r="F187" s="260"/>
      <c r="G187" s="239"/>
      <c r="H187" s="239"/>
      <c r="I187" s="239"/>
      <c r="J187" s="239"/>
      <c r="K187" s="280"/>
    </row>
    <row r="188" spans="2:11" ht="15" customHeight="1">
      <c r="B188" s="261"/>
      <c r="C188" s="239" t="s">
        <v>811</v>
      </c>
      <c r="D188" s="239"/>
      <c r="E188" s="239"/>
      <c r="F188" s="260" t="s">
        <v>72</v>
      </c>
      <c r="G188" s="239"/>
      <c r="H188" s="295" t="s">
        <v>854</v>
      </c>
      <c r="I188" s="295"/>
      <c r="J188" s="295"/>
      <c r="K188" s="280"/>
    </row>
    <row r="189" spans="2:11" ht="15" customHeight="1">
      <c r="B189" s="261"/>
      <c r="C189" s="265"/>
      <c r="D189" s="239"/>
      <c r="E189" s="239"/>
      <c r="F189" s="260" t="s">
        <v>716</v>
      </c>
      <c r="G189" s="239"/>
      <c r="H189" s="295" t="s">
        <v>717</v>
      </c>
      <c r="I189" s="295"/>
      <c r="J189" s="295"/>
      <c r="K189" s="280"/>
    </row>
    <row r="190" spans="2:11" ht="15" customHeight="1">
      <c r="B190" s="261"/>
      <c r="C190" s="239"/>
      <c r="D190" s="239"/>
      <c r="E190" s="239"/>
      <c r="F190" s="260" t="s">
        <v>714</v>
      </c>
      <c r="G190" s="239"/>
      <c r="H190" s="295" t="s">
        <v>855</v>
      </c>
      <c r="I190" s="295"/>
      <c r="J190" s="295"/>
      <c r="K190" s="280"/>
    </row>
    <row r="191" spans="2:11" ht="15" customHeight="1">
      <c r="B191" s="296"/>
      <c r="C191" s="265"/>
      <c r="D191" s="265"/>
      <c r="E191" s="265"/>
      <c r="F191" s="260" t="s">
        <v>718</v>
      </c>
      <c r="G191" s="245"/>
      <c r="H191" s="297" t="s">
        <v>719</v>
      </c>
      <c r="I191" s="297"/>
      <c r="J191" s="297"/>
      <c r="K191" s="298"/>
    </row>
    <row r="192" spans="2:11" ht="15" customHeight="1">
      <c r="B192" s="296"/>
      <c r="C192" s="265"/>
      <c r="D192" s="265"/>
      <c r="E192" s="265"/>
      <c r="F192" s="260" t="s">
        <v>720</v>
      </c>
      <c r="G192" s="245"/>
      <c r="H192" s="297" t="s">
        <v>856</v>
      </c>
      <c r="I192" s="297"/>
      <c r="J192" s="297"/>
      <c r="K192" s="298"/>
    </row>
    <row r="193" spans="2:11" ht="15" customHeight="1">
      <c r="B193" s="296"/>
      <c r="C193" s="265"/>
      <c r="D193" s="265"/>
      <c r="E193" s="265"/>
      <c r="F193" s="299"/>
      <c r="G193" s="245"/>
      <c r="H193" s="300"/>
      <c r="I193" s="300"/>
      <c r="J193" s="300"/>
      <c r="K193" s="298"/>
    </row>
    <row r="194" spans="2:11" ht="15" customHeight="1">
      <c r="B194" s="296"/>
      <c r="C194" s="239" t="s">
        <v>836</v>
      </c>
      <c r="D194" s="265"/>
      <c r="E194" s="265"/>
      <c r="F194" s="260">
        <v>1</v>
      </c>
      <c r="G194" s="245"/>
      <c r="H194" s="297" t="s">
        <v>857</v>
      </c>
      <c r="I194" s="297"/>
      <c r="J194" s="297"/>
      <c r="K194" s="298"/>
    </row>
    <row r="195" spans="2:11" ht="15" customHeight="1">
      <c r="B195" s="296"/>
      <c r="C195" s="265"/>
      <c r="D195" s="265"/>
      <c r="E195" s="265"/>
      <c r="F195" s="260">
        <v>2</v>
      </c>
      <c r="G195" s="245"/>
      <c r="H195" s="297" t="s">
        <v>858</v>
      </c>
      <c r="I195" s="297"/>
      <c r="J195" s="297"/>
      <c r="K195" s="298"/>
    </row>
    <row r="196" spans="2:11" ht="15" customHeight="1">
      <c r="B196" s="296"/>
      <c r="C196" s="265"/>
      <c r="D196" s="265"/>
      <c r="E196" s="265"/>
      <c r="F196" s="260">
        <v>3</v>
      </c>
      <c r="G196" s="245"/>
      <c r="H196" s="297" t="s">
        <v>859</v>
      </c>
      <c r="I196" s="297"/>
      <c r="J196" s="297"/>
      <c r="K196" s="298"/>
    </row>
    <row r="197" spans="2:11" ht="15" customHeight="1">
      <c r="B197" s="296"/>
      <c r="C197" s="265"/>
      <c r="D197" s="265"/>
      <c r="E197" s="265"/>
      <c r="F197" s="260">
        <v>4</v>
      </c>
      <c r="G197" s="245"/>
      <c r="H197" s="297" t="s">
        <v>860</v>
      </c>
      <c r="I197" s="297"/>
      <c r="J197" s="297"/>
      <c r="K197" s="298"/>
    </row>
    <row r="198" spans="2:11" ht="12.75" customHeight="1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Přemysl Cieslar</cp:lastModifiedBy>
  <dcterms:modified xsi:type="dcterms:W3CDTF">2013-10-24T07:23:36Z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