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L2014-66 - DDM Jablunkov ..." sheetId="2" r:id="rId2"/>
    <sheet name="Pokyny pro vyplnění" sheetId="3" r:id="rId3"/>
  </sheets>
  <definedNames>
    <definedName name="_xlnm._FilterDatabase" localSheetId="1" hidden="1">'L2014-66 - DDM Jablunkov ...'!$C$91:$K$91</definedName>
    <definedName name="_xlnm.Print_Titles" localSheetId="1">'L2014-66 - DDM Jablunkov ...'!$91:$91</definedName>
    <definedName name="_xlnm.Print_Titles" localSheetId="0">'Rekapitulace stavby'!$49:$49</definedName>
    <definedName name="_xlnm.Print_Area" localSheetId="1">'L2014-66 - DDM Jablunkov ...'!$C$4:$J$34,'L2014-66 - DDM Jablunkov ...'!$C$40:$J$75,'L2014-66 - DDM Jablunkov ...'!$C$81:$K$438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<sst xmlns="http://schemas.openxmlformats.org/spreadsheetml/2006/main" count="3625" uniqueCount="946">
  <si>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</si>
  <si>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</si>
  <si>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</si>
  <si>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</si>
  <si>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</si>
  <si>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</si>
  <si>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</si>
  <si>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</si>
  <si>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</si>
  <si>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</si>
  <si>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</si>
  <si>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</si>
  <si>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</si>
  <si>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</si>
  <si>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</si>
  <si>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</si>
  <si>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</si>
  <si>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</si>
  <si>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</si>
  <si>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</si>
  <si>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</si>
  <si>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</si>
  <si>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</si>
  <si>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</si>
  <si>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</si>
  <si>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</si>
  <si>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</si>
  <si>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</si>
  <si>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</si>
  <si>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</si>
  <si>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</si>
  <si>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</si>
  <si>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</si>
  <si>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</si>
  <si>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</si>
  <si>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</si>
  <si>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</si>
  <si>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</si>
  <si>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</si>
  <si>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</si>
  <si>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</si>
  <si>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</si>
  <si>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</si>
  <si>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</si>
  <si>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</si>
  <si>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</si>
  <si>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</si>
  <si>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</si>
  <si>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</si>
  <si>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</si>
  <si>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</si>
  <si>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</si>
  <si>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</si>
  <si>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</si>
  <si>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</si>
  <si>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</si>
  <si>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</si>
  <si>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</si>
  <si>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</si>
  <si>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</si>
  <si>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</si>
  <si>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</si>
  <si>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</si>
  <si>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</si>
  <si>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</si>
  <si>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</si>
  <si>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</si>
  <si>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</si>
  <si>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</si>
  <si>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</si>
  <si>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</si>
  <si>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</si>
  <si>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</si>
  <si>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</si>
  <si>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</si>
  <si>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</si>
  <si>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</si>
  <si>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</si>
  <si>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</si>
  <si>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</si>
  <si>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</si>
  <si>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</si>
  <si>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</si>
  <si>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</si>
  <si>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</si>
  <si>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</si>
  <si>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</si>
  <si>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</si>
  <si>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</si>
  <si>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</si>
  <si>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</si>
  <si>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</si>
  <si>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</si>
  <si>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</si>
  <si>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</si>
  <si>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</si>
  <si>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</si>
  <si>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</si>
  <si>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</si>
  <si>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</si>
  <si>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</si>
  <si>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</si>
  <si>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</si>
  <si>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</si>
  <si>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</si>
  <si>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</si>
  <si>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</si>
  <si>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</si>
  <si>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</si>
  <si>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</si>
  <si>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</si>
  <si>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</si>
  <si>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</si>
  <si>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</si>
  <si>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</si>
  <si>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</si>
  <si>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Export VZ</t>
  </si>
  <si>
    <t>List obsahuje:</t>
  </si>
  <si>
    <t>3.0</t>
  </si>
  <si>
    <t>ZAMOK</t>
  </si>
  <si>
    <t>False</t>
  </si>
  <si>
    <t>{BC5BEF6A-3122-4AB6-8DE9-6CB2F1FBAD6C}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</si>
  <si>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</si>
  <si>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</si>
  <si>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</si>
  <si>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</si>
  <si>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</si>
  <si>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</si>
  <si>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</si>
  <si>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</si>
  <si>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L2014-66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</si>
  <si>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</si>
  <si>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</si>
  <si>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DDM Jablunkov č.p. 145 - přístupové schodiště s rampou</t>
  </si>
  <si>
    <t>0,1</t>
  </si>
  <si>
    <t>KSO:</t>
  </si>
  <si>
    <t>CC-CZ:</t>
  </si>
  <si>
    <t>1</t>
  </si>
  <si>
    <t>Místo:</t>
  </si>
  <si>
    <t>Obec Jablunkov</t>
  </si>
  <si>
    <t>Datum:</t>
  </si>
  <si>
    <t>01.03.2015</t>
  </si>
  <si>
    <t>10</t>
  </si>
  <si>
    <t>100</t>
  </si>
  <si>
    <t>Zadavatel:</t>
  </si>
  <si>
    <t>IČ:</t>
  </si>
  <si>
    <t>00296759</t>
  </si>
  <si>
    <t>Město Jablunkov</t>
  </si>
  <si>
    <t>DIČ:</t>
  </si>
  <si>
    <t>CZ00296759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</si>
  <si>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</si>
  <si>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</si>
  <si>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</si>
  <si>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</si>
  <si>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</si>
  <si>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</si>
  <si>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</si>
  <si>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</si>
  <si>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</si>
  <si>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</si>
  <si>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</si>
  <si>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</si>
  <si>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</si>
  <si>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</si>
  <si>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</si>
  <si>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</si>
  <si>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</si>
  <si>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</si>
  <si>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</si>
  <si>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</si>
  <si>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</si>
  <si>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</si>
  <si>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</si>
  <si>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</si>
  <si>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</si>
  <si>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</si>
  <si>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</si>
  <si>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</si>
  <si>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</si>
  <si>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</si>
  <si>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</si>
  <si>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</si>
  <si>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</si>
  <si>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</si>
  <si>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</si>
  <si>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</si>
  <si>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</si>
  <si>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</si>
  <si>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</si>
  <si>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</si>
  <si>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</si>
  <si>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</si>
  <si>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</si>
  <si>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</si>
  <si>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</si>
  <si>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</si>
  <si>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Výkop</t>
  </si>
  <si>
    <t>15,439</t>
  </si>
  <si>
    <t>2</t>
  </si>
  <si>
    <t>Obsyp</t>
  </si>
  <si>
    <t>Obsyp potrubí</t>
  </si>
  <si>
    <t>2,05</t>
  </si>
  <si>
    <t>KRYCÍ LIST SOUPISU</t>
  </si>
  <si>
    <t>Porchová_plocha</t>
  </si>
  <si>
    <t>Plocha viditelného povrchu</t>
  </si>
  <si>
    <t>m2</t>
  </si>
  <si>
    <t>63,228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</si>
  <si>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</si>
  <si>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</si>
  <si>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</si>
  <si>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</si>
  <si>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</si>
  <si>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</si>
  <si>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</si>
  <si>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</si>
  <si>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</si>
  <si>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</si>
  <si>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</si>
  <si>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</si>
  <si>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</si>
  <si>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</si>
  <si>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</si>
  <si>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</si>
  <si>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</si>
  <si>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</si>
  <si>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</si>
  <si>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</si>
  <si>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</si>
  <si>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</si>
  <si>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</si>
  <si>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 xml:space="preserve">    22-M - Montáže oznam. a zabezp. zařízení</t>
  </si>
  <si>
    <t xml:space="preserve">    23-M - Montáže potrubí</t>
  </si>
  <si>
    <t xml:space="preserve">    46-M - Zemní práce při extr.mont.pracích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</si>
  <si>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</si>
  <si>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</si>
  <si>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</si>
  <si>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</si>
  <si>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</si>
  <si>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</si>
  <si>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</si>
  <si>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</si>
  <si>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</si>
  <si>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</si>
  <si>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</si>
  <si>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</si>
  <si>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</si>
  <si>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</si>
  <si>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</si>
  <si>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</si>
  <si>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</si>
  <si>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</si>
  <si>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</si>
  <si>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</si>
  <si>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</si>
  <si>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</si>
  <si>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</si>
  <si>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CS ÚRS 2015 01</t>
  </si>
  <si>
    <t>4</t>
  </si>
  <si>
    <t>-418009269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</si>
  <si>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</si>
  <si>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</si>
  <si>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VV</t>
  </si>
  <si>
    <t>1,15*5,18"nástupní stupeň</t>
  </si>
  <si>
    <t>86"viz. C.03</t>
  </si>
  <si>
    <t>113107122</t>
  </si>
  <si>
    <t>Odstranění podkladu pl do 50 m2 z kameniva drceného tl 200 mm</t>
  </si>
  <si>
    <t>-1097223691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</si>
  <si>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</si>
  <si>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0,45*(3,5+0,5+1,7+6,4+3,06+3+1)"odhad úpravy chodníku</t>
  </si>
  <si>
    <t>3</t>
  </si>
  <si>
    <t>113107123</t>
  </si>
  <si>
    <t>Odstranění podkladu pl do 50 m2 z kameniva drceného tl 300 mm</t>
  </si>
  <si>
    <t>-1711991496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</si>
  <si>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</si>
  <si>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1,15*5,18</t>
  </si>
  <si>
    <t>113202111</t>
  </si>
  <si>
    <t>Vytrhání obrub krajníků obrubníků stojatých</t>
  </si>
  <si>
    <t>m</t>
  </si>
  <si>
    <t>-210340162</t>
  </si>
  <si>
    <t>Vytrhání obrub s vybouráním lože, s přemístěním hmot na skládku na vzdálenost do 3 m nebo s naložením na dopravní prostředek z krajníků nebo obrubníků stojatých</t>
  </si>
  <si>
    <t>14+2,5+1,15*2+5,18</t>
  </si>
  <si>
    <t>5</t>
  </si>
  <si>
    <t>121101101</t>
  </si>
  <si>
    <t>Sejmutí ornice s přemístěním na vzdálenost do 50 m</t>
  </si>
  <si>
    <t>m3</t>
  </si>
  <si>
    <t>CS ÚRS 2013 01</t>
  </si>
  <si>
    <t>1665749644</t>
  </si>
  <si>
    <t>Sejmutí ornice nebo lesní půdy s vodorovným přemístěním na hromady v místě upotřebení nebo na dočasné či trvalé skládky se složením, na vzdálenost do 50 m</t>
  </si>
  <si>
    <t>3,5*7*0,1</t>
  </si>
  <si>
    <t>6</t>
  </si>
  <si>
    <t>131201101</t>
  </si>
  <si>
    <t>Hloubení jam nezapažených v hornině tř. 3 objemu do 100 m3</t>
  </si>
  <si>
    <t>-204058725</t>
  </si>
  <si>
    <t>Hloubení nezapažených jam a zářezů s urovnáním dna do předepsaného profilu a spádu v hornině tř. 3 do 100 m3</t>
  </si>
  <si>
    <t>(3,5+0,8)*(0,8*2+1,7+6,4+3,06+3)*1,1</t>
  </si>
  <si>
    <t>-2,7"roční výkop podél elektro přípojky</t>
  </si>
  <si>
    <t>7</t>
  </si>
  <si>
    <t>131201109</t>
  </si>
  <si>
    <t>Příplatek za lepivost u hloubení jam nezapažených v hornině tř. 3</t>
  </si>
  <si>
    <t>1213610582</t>
  </si>
  <si>
    <t>Hloubení nezapažených jam a zářezů s urovnáním dna do předepsaného profilu a spádu Příplatek k cenám za lepivost horniny tř. 3</t>
  </si>
  <si>
    <t>8</t>
  </si>
  <si>
    <t>131203101</t>
  </si>
  <si>
    <t>Hloubení jam ručním nebo pneum nářadím v soudržných horninách tř. 3</t>
  </si>
  <si>
    <t>-1185521808</t>
  </si>
  <si>
    <t>Hloubení zapažených i nezapažených jam ručním nebo pneumatickým nářadím s urovnáním dna do předepsaného profilu a spádu v horninách tř. 3 soudržných</t>
  </si>
  <si>
    <t>0,65*4*1,5"rýha viz. výkresy 1-4</t>
  </si>
  <si>
    <t>1,2*1*1,5+1,5*1,5*1,5"montážní jámy viz. podklady SmVaK Ostrava a.s.</t>
  </si>
  <si>
    <t>(1,9-0,3)*(5,18-0,6)*0,5"odkopání násypu pod schodištěm</t>
  </si>
  <si>
    <t>(2,4+0,3)*1*1"obnažení podél elektropřípojky</t>
  </si>
  <si>
    <t>Součet</t>
  </si>
  <si>
    <t>9</t>
  </si>
  <si>
    <t>132202209</t>
  </si>
  <si>
    <t>Příplatek za lepivost u hloubení rýh š do 2000 mm ručním nebo pneum nářadím v hornině tř. 3</t>
  </si>
  <si>
    <t>-197905592</t>
  </si>
  <si>
    <t>Hloubení zapažených i nezapažených rýh šířky přes 600 do 2 000 mm ručním nebo pneumatickým nářadím s urovnáním dna do předepsaného profilu a spádu v horninách tř. 3 Příplatek k cenám za lepivost horniny tř. 3</t>
  </si>
  <si>
    <t>162732511</t>
  </si>
  <si>
    <t>Vodorovné přemístění výkopku přes 5000 do 10000 m pracovním vlakem</t>
  </si>
  <si>
    <t>t</t>
  </si>
  <si>
    <t>-184718702</t>
  </si>
  <si>
    <t>Vodorovné přemístění výkopku pracovním vlakem bez naložení výkopku, avšak s jeho vyložením, pro jakoukoliv třídu horniny, na vzdálenost přes 5 000 do 10 000 m</t>
  </si>
  <si>
    <t>71,845+15,439-0,32</t>
  </si>
  <si>
    <t>11</t>
  </si>
  <si>
    <t>171201201</t>
  </si>
  <si>
    <t>Uložení sypaniny na skládky</t>
  </si>
  <si>
    <t>1804395352</t>
  </si>
  <si>
    <t>12</t>
  </si>
  <si>
    <t>171201211</t>
  </si>
  <si>
    <t>Poplatek za uložení odpadu ze sypaniny na skládce (skládkovné)</t>
  </si>
  <si>
    <t>1289839801</t>
  </si>
  <si>
    <t>Uložení sypaniny poplatek za uložení sypaniny na skládce (skládkovné)</t>
  </si>
  <si>
    <t>86,964*1,8</t>
  </si>
  <si>
    <t>13</t>
  </si>
  <si>
    <t>174101101</t>
  </si>
  <si>
    <t>Zásyp jam, šachet rýh nebo kolem objektů sypaninou se zhutněním</t>
  </si>
  <si>
    <t>-275267938</t>
  </si>
  <si>
    <t>Zásyp sypaninou z jakékoliv horniny s uložením výkopku ve vrstvách se zhutněním jam, šachet, rýh nebo kolem objektů v těchto vykopávkách</t>
  </si>
  <si>
    <t>4*0,8*0,1"zásyp vodovodní přípojky</t>
  </si>
  <si>
    <t>(3,5+8,1+1,5+6,06+1,24*2+1,5+2)*0,8*0,6"zásyp výkopu okolí rampy</t>
  </si>
  <si>
    <t>6,4*1,05*(0,75+1,55)/2+1,4*1,05*1,55</t>
  </si>
  <si>
    <t>1,4*1,38*1,55*2+6,4*1,38*1,55</t>
  </si>
  <si>
    <t>3,36*0,88*1,55+2,4*1,48+2,4*(0,31*3)*(0,75+1,55)/2</t>
  </si>
  <si>
    <t>14</t>
  </si>
  <si>
    <t>M</t>
  </si>
  <si>
    <t>583441990</t>
  </si>
  <si>
    <t>štěrkodrť frakce 0-63</t>
  </si>
  <si>
    <t>-1230187741</t>
  </si>
  <si>
    <t xml:space="preserve">kamenivo přírodní drcené hutné pro stavební účely PDK (drobné, hrubé a štěrkodrť) štěrkodrtě ČSN EN 13043 frakce   0-63 </t>
  </si>
  <si>
    <t>52,455*1,8</t>
  </si>
  <si>
    <t>175101101</t>
  </si>
  <si>
    <t>Obsypání potrubí bez prohození sypaniny z hornin tř. 1 až 4 uloženým do 3 m od kraje výkopu</t>
  </si>
  <si>
    <t>164496782</t>
  </si>
  <si>
    <t>Obsypání potrubí sypaninou z vhodných hornin tř. 1 až 4 nebo materiálem připraveným podél výkopu ve vzdálenosti do 3 m od jeho kraje, pro jakoukoliv hloubku výkopu a míru zhutnění bez prohození sypaniny</t>
  </si>
  <si>
    <t>0,65+4*0,35</t>
  </si>
  <si>
    <t>16</t>
  </si>
  <si>
    <t>583312810</t>
  </si>
  <si>
    <t>kamenivo těžené drobné frakce 0-1</t>
  </si>
  <si>
    <t>-719402706</t>
  </si>
  <si>
    <t>kamenivo přírodní těžené pro stavební účely  PTK  (drobné, hrubé, štěrkopísky) kamenivo těžené drobné D&lt;=2 mm (ČSN EN 13043 ) D&lt;=4 mm (ČSN EN 12620, ČSN EN 13139 ) d=0 mm, D&lt;=6,3 mm (ČSN EN 13242) frakce  0-1</t>
  </si>
  <si>
    <t>2,05*2,1"přepočteno měrnou hmotnosti kameni</t>
  </si>
  <si>
    <t>17</t>
  </si>
  <si>
    <t>180404111</t>
  </si>
  <si>
    <t>Založení hřišťového trávníku výsevem na vrstvě ornice</t>
  </si>
  <si>
    <t>-549205734</t>
  </si>
  <si>
    <t>26,25</t>
  </si>
  <si>
    <t>18</t>
  </si>
  <si>
    <t>005724100</t>
  </si>
  <si>
    <t>osivo směs travní parková 3 kg/m2</t>
  </si>
  <si>
    <t>kg</t>
  </si>
  <si>
    <t>-1491952939</t>
  </si>
  <si>
    <t>osivo směs travní parková</t>
  </si>
  <si>
    <t>26,25*3/100</t>
  </si>
  <si>
    <t>19</t>
  </si>
  <si>
    <t>181111112</t>
  </si>
  <si>
    <t>Plošná úprava terénu do 500 m2 zemina tř 1 až 4 nerovnosti do +/- 100 mm ve svahu do 1:2</t>
  </si>
  <si>
    <t>-759627197</t>
  </si>
  <si>
    <t>Plošná úprava terénu v zemině tř. 1 až 4 s urovnáním povrchu bez doplnění ornice souvislé plochy do 500 m2 při nerovnostech terénu přes +/-50 do +/- 100 mm na svahu přes 1:5 do 1:2</t>
  </si>
  <si>
    <t>7,5*3,5"zelená plocha před objektem</t>
  </si>
  <si>
    <t>20</t>
  </si>
  <si>
    <t>181301102</t>
  </si>
  <si>
    <t>Rozprostření ornice tl vrstvy do 150 mm pl do 500 m2 v rovině nebo ve svahu do 1:5</t>
  </si>
  <si>
    <t>1285976232</t>
  </si>
  <si>
    <t>Rozprostření a urovnání ornice v rovině nebo ve svahu sklonu do 1 : 5 při souvislé ploše do 500 m2, tl. vrstvy přes 100 do 150 mm</t>
  </si>
  <si>
    <t>Zakládání</t>
  </si>
  <si>
    <t>212752212</t>
  </si>
  <si>
    <t>Trativod z drenážních trubek plastových flexibilních D do 100 mm včetně lože otevřený výkop</t>
  </si>
  <si>
    <t>-468448117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</si>
  <si>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</si>
  <si>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(3,5+1,7+6,4+3,06+3)*3+1*4</t>
  </si>
  <si>
    <t>22</t>
  </si>
  <si>
    <t>212972112</t>
  </si>
  <si>
    <t>Opláštění drenážních trub filtrační textilií DN 100</t>
  </si>
  <si>
    <t>-588020852</t>
  </si>
  <si>
    <t>23</t>
  </si>
  <si>
    <t>271532213</t>
  </si>
  <si>
    <t>Podsyp pod základové konstrukce se zhutněním z hrubého kameniva frakce 8 až 16 mm</t>
  </si>
  <si>
    <t>1205356678</t>
  </si>
  <si>
    <t>Podsyp pod základové konstrukce se zhutněním a urovnáním povrchu z kameniva hrubého, frakce 8 - 16 mm</t>
  </si>
  <si>
    <t>(3,5+1,7*3+6,4*3+1,5+0,5+6,06+3,06+1,24*2+3+1,5)*0,6*0,1</t>
  </si>
  <si>
    <t>24</t>
  </si>
  <si>
    <t>273322611</t>
  </si>
  <si>
    <t>Základové desky ze ŽB odolného proti agresivnímu prostředí tř. C 30/37 XA</t>
  </si>
  <si>
    <t>986826163</t>
  </si>
  <si>
    <t>Základy z betonu železového (bez výztuže) desky z betonu odolného proti agresivnímu prostředí (XA) tř. C 30/37</t>
  </si>
  <si>
    <t>3,5*(1,7+6,4)*0,15</t>
  </si>
  <si>
    <t>6,06*1,5*0,15</t>
  </si>
  <si>
    <t>3*1,24*0,15</t>
  </si>
  <si>
    <t>(0,16*0,31)/2*3*5</t>
  </si>
  <si>
    <t>25</t>
  </si>
  <si>
    <t>273351215</t>
  </si>
  <si>
    <t>Zřízení bednění stěn základových desek</t>
  </si>
  <si>
    <t>2054278356</t>
  </si>
  <si>
    <t>Bednění základových stěn desek svislé nebo šikmé (odkloněné), půdorysně přímé nebo zalomené ve volných nebo zapažených jámách, rýhách, šachtách, včetně případných vzpěr zřízení</t>
  </si>
  <si>
    <t>(1,5+7,5+1,7+3,5+7,5+3,06+1,5+3)*0,2</t>
  </si>
  <si>
    <t>1,24*0,5*2+3*0,16*5</t>
  </si>
  <si>
    <t>26</t>
  </si>
  <si>
    <t>273351216</t>
  </si>
  <si>
    <t>Odstranění bednění stěn základových desek</t>
  </si>
  <si>
    <t>-1112626806</t>
  </si>
  <si>
    <t>Bednění základových stěn desek svislé nebo šikmé (odkloněné), půdorysně přímé nebo zalomené ve volných nebo zapažených jámách, rýhách, šachtách, včetně případných vzpěr odstranění</t>
  </si>
  <si>
    <t>27</t>
  </si>
  <si>
    <t>273361821</t>
  </si>
  <si>
    <t>Výztuž základových desek betonářskou ocelí 10 505 (R)</t>
  </si>
  <si>
    <t>1724197884</t>
  </si>
  <si>
    <t>Výztuž základů desek z betonářské oceli 10 505 (R) nebo BSt 500</t>
  </si>
  <si>
    <t>83,42*1,05/1000</t>
  </si>
  <si>
    <t>28</t>
  </si>
  <si>
    <t>273362021</t>
  </si>
  <si>
    <t>Výztuž základových desek svařovanými sítěmi Kari</t>
  </si>
  <si>
    <t>-606224500</t>
  </si>
  <si>
    <t>Výztuž základů desek ze svařovaných sítí z drátů typu KARI</t>
  </si>
  <si>
    <t>647,8*1,05/1000</t>
  </si>
  <si>
    <t>29</t>
  </si>
  <si>
    <t>274322611</t>
  </si>
  <si>
    <t>Základové pasy ze ŽB odolného proti agresivnímu prostředí tř. C 30/37 XA</t>
  </si>
  <si>
    <t>-2067654900</t>
  </si>
  <si>
    <t>Základy z betonu železového (bez výztuže) pasy z betonu odolného proti agresivnímu prostředí (XA) tř. C 30/37</t>
  </si>
  <si>
    <t>1,5*0,3*0,9</t>
  </si>
  <si>
    <t>(0,9+1,7)/2*6,1*(0,3+0,15)</t>
  </si>
  <si>
    <t>(1,7*2+3,5-0,3*2)*1,7*0,3+1,4*0,45*1,7</t>
  </si>
  <si>
    <t>6,4*1,7*0,3</t>
  </si>
  <si>
    <t>(4,98+1,42+0,3+0,5)*1,7*0,3</t>
  </si>
  <si>
    <t>(3,06+0,3+6,06+1,5)*1,7*0,3</t>
  </si>
  <si>
    <t>1,24*(0,9+1,7)/2*0,3*2</t>
  </si>
  <si>
    <t>3*0,9*0,3</t>
  </si>
  <si>
    <t>30</t>
  </si>
  <si>
    <t>274351215</t>
  </si>
  <si>
    <t>Zřízení bednění stěn základových pasů</t>
  </si>
  <si>
    <t>449742705</t>
  </si>
  <si>
    <t>Bednění základových stěn pasů svislé nebo šikmé (odkloněné), půdorysně přímé nebo zalomené ve volných nebo zapažených jámách, rýhách, šachtách, včetně případných vzpěr zřízení</t>
  </si>
  <si>
    <t>1,5*0,9*2+7,5*(0,9+1,7)/2*3+1,7*1,7*5+(3,5+1,05+1,38)*1,7</t>
  </si>
  <si>
    <t>6,4*1,7*3+(6,06+1,5*2+3,06*2)*1,7</t>
  </si>
  <si>
    <t>1,24*(0,9+1,7)/2*4+3*0,8*2</t>
  </si>
  <si>
    <t>31</t>
  </si>
  <si>
    <t>274351216</t>
  </si>
  <si>
    <t>Odstranění bednění stěn základových pasů</t>
  </si>
  <si>
    <t>1838621479</t>
  </si>
  <si>
    <t>Bednění základových stěn pasů svislé nebo šikmé (odkloněné), půdorysně přímé nebo zalomené ve volných nebo zapažených jámách, rýhách, šachtách, včetně případných vzpěr odstranění</t>
  </si>
  <si>
    <t>32</t>
  </si>
  <si>
    <t>274361821</t>
  </si>
  <si>
    <t>Výztuž základových pásů betonářskou ocelí 10 505 (R)</t>
  </si>
  <si>
    <t>1430161143</t>
  </si>
  <si>
    <t>Výztuž základů pasů z betonářské oceli 10 505 (R) nebo BSt 500</t>
  </si>
  <si>
    <t>311,66*1,05/1000</t>
  </si>
  <si>
    <t>33</t>
  </si>
  <si>
    <t>274362021</t>
  </si>
  <si>
    <t>Výztuž základových pásů svařovanými sítěmi Kari</t>
  </si>
  <si>
    <t>-1803613188</t>
  </si>
  <si>
    <t>Výztuž základů pasů ze svařovaných sítí z drátů typu KARI</t>
  </si>
  <si>
    <t>939,31*1,05/1000</t>
  </si>
  <si>
    <t>Vodorovné konstrukce</t>
  </si>
  <si>
    <t>34</t>
  </si>
  <si>
    <t>451572111</t>
  </si>
  <si>
    <t>Lože pod potrubí otevřený výkop z kameniva drobného těženého</t>
  </si>
  <si>
    <t>1359727144</t>
  </si>
  <si>
    <t>Lože pod potrubí, stoky a drobné objekty v otevřeném výkopu z kameniva drobného těženého 0 až 4 mm</t>
  </si>
  <si>
    <t>0,65*4*0,1*1,1</t>
  </si>
  <si>
    <t>Komunikace</t>
  </si>
  <si>
    <t>35</t>
  </si>
  <si>
    <t>564831111</t>
  </si>
  <si>
    <t>Podklad ze štěrkodrtě ŠD tl 100 mm</t>
  </si>
  <si>
    <t>1925884689</t>
  </si>
  <si>
    <t>Podklad ze štěrkodrti ŠD s rozprostřením a zhutněním, po zhutnění tl. 100 mm</t>
  </si>
  <si>
    <t>(2,5+4)*5,5</t>
  </si>
  <si>
    <t>36</t>
  </si>
  <si>
    <t>564861111</t>
  </si>
  <si>
    <t>Podklad ze štěrkodrtě ŠD tl 200 mm</t>
  </si>
  <si>
    <t>-322626080</t>
  </si>
  <si>
    <t>Podklad ze štěrkodrti ŠD s rozprostřením a zhutněním, po zhutnění tl. 200 mm</t>
  </si>
  <si>
    <t>86</t>
  </si>
  <si>
    <t>37</t>
  </si>
  <si>
    <t>596211131</t>
  </si>
  <si>
    <t>Kladení zámkové dlažby komunikací pro pěší tl 60 mm skupiny C pl do 100 m2</t>
  </si>
  <si>
    <t>1403493047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</si>
  <si>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50 do 100 m2</t>
  </si>
  <si>
    <t>38</t>
  </si>
  <si>
    <t>592451100</t>
  </si>
  <si>
    <t>dlažba zámková 20x10x6 cm přírodní</t>
  </si>
  <si>
    <t>1758860324</t>
  </si>
  <si>
    <t>dlaždice betonové dlažba zámková (ČSN EN 1338) dlažba skladebná HOLLAND s fazetou, 1 m2=50 kusů HBB  20 x 10 x 6 přírodní</t>
  </si>
  <si>
    <t>86*0,2"10% na doplnění poškozené dlažby</t>
  </si>
  <si>
    <t>39</t>
  </si>
  <si>
    <t>596211233</t>
  </si>
  <si>
    <t>Kladení zámkové dlažby komunikací pro pěší tl 80 mm skupiny C pl přes 300 m2</t>
  </si>
  <si>
    <t>2019371035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</si>
  <si>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přes 300 m2</t>
  </si>
  <si>
    <t>35,75"spodní příjezdová plocha s parkovištěm</t>
  </si>
  <si>
    <t>40</t>
  </si>
  <si>
    <t>592451090</t>
  </si>
  <si>
    <t>dlažba zámková 20x10x8 cm přírodní</t>
  </si>
  <si>
    <t>-1270378748</t>
  </si>
  <si>
    <t>dlaždice betonové dlažba zámková (ČSN EN 1338) dlažba skladebná HOLLAND s fazetou, 1 m2=50 kusů HBB  20 x 10 x 8 přírodní</t>
  </si>
  <si>
    <t>35,75*0,2"20% na doplnění poškozené dlažby</t>
  </si>
  <si>
    <t>Úpravy povrchů, podlahy a osazování výplní</t>
  </si>
  <si>
    <t>41</t>
  </si>
  <si>
    <t>611131125</t>
  </si>
  <si>
    <t>Penetrace akrylát-silikonová vnitřních schodišťových konstrukcí nanášená ručně</t>
  </si>
  <si>
    <t>2136659584</t>
  </si>
  <si>
    <t>Podkladní a spojovací vrstva vnitřních omítaných ploch penetrace akrylát-silikonová nanášená ručně schodišťových konstrukcí</t>
  </si>
  <si>
    <t>42</t>
  </si>
  <si>
    <t>632622112R01</t>
  </si>
  <si>
    <t>Litá podlaha z kamenného koberce tl 15 mm, obalované kamenivo fr. 2-8 mm do epoxidové pryskyřice</t>
  </si>
  <si>
    <t>-1643069317</t>
  </si>
  <si>
    <t>6,4*1,5+1,7*3,5+2*6,4+6,06*1,5+3*1,24</t>
  </si>
  <si>
    <t>1,5*0,8+3*0,16*5+0,8*1,24+3,06*0,8+6,4*0,8+(1,7+3,5)*0,8</t>
  </si>
  <si>
    <t>Mezisoučet</t>
  </si>
  <si>
    <t>57,48*1,1"+10% rezerva</t>
  </si>
  <si>
    <t>43</t>
  </si>
  <si>
    <t>632664113</t>
  </si>
  <si>
    <t>Nátěr betonové podlahy epoxidový 1x ochranný protiskluzový</t>
  </si>
  <si>
    <t>1204291876</t>
  </si>
  <si>
    <t>Nátěr betonové podlahy epoxidový 1x ochranný protiskluzný</t>
  </si>
  <si>
    <t>44</t>
  </si>
  <si>
    <t>637211121</t>
  </si>
  <si>
    <t>Okapový chodník z betonových dlaždic tl 40 mm kladených do písku se zalitím spár MC</t>
  </si>
  <si>
    <t>-1662970213</t>
  </si>
  <si>
    <t>Okapový chodník z dlaždic betonových se zalitím spár cementovou maltou do písku, tl. dlaždic 40 mm</t>
  </si>
  <si>
    <t>(1,24+1,5+0,8+7,5)*0,5"podél objektu v zelené ploše</t>
  </si>
  <si>
    <t>Trubní vedení</t>
  </si>
  <si>
    <t>45</t>
  </si>
  <si>
    <t>871163111</t>
  </si>
  <si>
    <t>Montáž  potrubí z trubek Pe100 SDR 11 spojované elektrotvarovkami D 32/3,0</t>
  </si>
  <si>
    <t>1694226489</t>
  </si>
  <si>
    <t>Montáž potrubí z plastických hmot v otevřeném výkopu, z tlakových trubek z PE 100 SDR 11 spojovaných elektrotvarovkami D 32/3,0</t>
  </si>
  <si>
    <t>1,5*2+4</t>
  </si>
  <si>
    <t>46</t>
  </si>
  <si>
    <t>286136800</t>
  </si>
  <si>
    <t>potrubí vodovodní návin 100 m 32 x 3,0 mm</t>
  </si>
  <si>
    <t>481462437</t>
  </si>
  <si>
    <t>trubky z polyetylénu vodovodní potrubí, vnější barva modrá, se signalizačním vodičem SDR 11, PN 16, návin 100 m 32 x 3,0 mm</t>
  </si>
  <si>
    <t>47</t>
  </si>
  <si>
    <t>871260310</t>
  </si>
  <si>
    <t>Montáž kanalizačního potrubí hladkého plnostěnného SN 10  z polypropylenu DN 100</t>
  </si>
  <si>
    <t>2053777624</t>
  </si>
  <si>
    <t>Montáž kanalizačního potrubí z plastů z polypropylenu PP hladkého plnostěnného SN 10 DN 100</t>
  </si>
  <si>
    <t>0,5*3+0,5*3</t>
  </si>
  <si>
    <t>48</t>
  </si>
  <si>
    <t>286112280</t>
  </si>
  <si>
    <t>trubka KGEM s hrdlem 110X3,2X500 SN4KOEX,PVC</t>
  </si>
  <si>
    <t>kus</t>
  </si>
  <si>
    <t>-1428689467</t>
  </si>
  <si>
    <t>trubky z polyvinylchloridu kanalizace domovní a uliční KG - Systém (PVC) PipeLife, ČSN EN 13476 trubka KGEM s hrdlem SN4, koextrudované 110x3,2x 0,5m</t>
  </si>
  <si>
    <t>49</t>
  </si>
  <si>
    <t>871315221</t>
  </si>
  <si>
    <t>Kanalizační potrubí z tvrdého PVC-systém KG tuhost třídy SN8 DN150</t>
  </si>
  <si>
    <t>334615834</t>
  </si>
  <si>
    <t>Kanalizační potrubí z tvrdého PVC systém KG v otevřeném výkopu ve sklonu do 20 %, tuhost třídy SN 8 DN 150</t>
  </si>
  <si>
    <t>2,5</t>
  </si>
  <si>
    <t>50</t>
  </si>
  <si>
    <t>286113610</t>
  </si>
  <si>
    <t>koleno kanalizace plastové KGB 150x45°</t>
  </si>
  <si>
    <t>1717071852</t>
  </si>
  <si>
    <t>trubky z polyvinylchloridu kanalizace domovní a uliční KG - Systém (PVC) kolena KGB KGB 150x45°</t>
  </si>
  <si>
    <t>51</t>
  </si>
  <si>
    <t>286115060</t>
  </si>
  <si>
    <t>redukce kanalizace plastová KGR 160/125</t>
  </si>
  <si>
    <t>487913188</t>
  </si>
  <si>
    <t>trubky z polyvinylchloridu kanalizace domovní a uliční KG - Systém (PVC) redukce nesouosá KGR KGR 160/125</t>
  </si>
  <si>
    <t>52</t>
  </si>
  <si>
    <t>286113910</t>
  </si>
  <si>
    <t>odbočka kanalizační plastová s hrdlem KGEA-150/125/45°</t>
  </si>
  <si>
    <t>761964884</t>
  </si>
  <si>
    <t>trubky z polyvinylchloridu kanalizace domovní a uliční KG - Systém (PVC) odbočky KGEA 45° KGEA-150/125/45°</t>
  </si>
  <si>
    <t>53</t>
  </si>
  <si>
    <t>892241111</t>
  </si>
  <si>
    <t>Tlaková zkouška vodou potrubí do 80</t>
  </si>
  <si>
    <t>711706723</t>
  </si>
  <si>
    <t xml:space="preserve">Tlakové zkoušky vodou na potrubí DN do 80, včetně protokolu
</t>
  </si>
  <si>
    <t>54</t>
  </si>
  <si>
    <t>892351111</t>
  </si>
  <si>
    <t>Tlaková zkouška vodou potrubí DN 150 nebo 200</t>
  </si>
  <si>
    <t>-1066485851</t>
  </si>
  <si>
    <t>Tlakové zkoušky vodou na potrubí DN 150 nebo 200</t>
  </si>
  <si>
    <t>55</t>
  </si>
  <si>
    <t>893811112</t>
  </si>
  <si>
    <t>Osazení vodoměrné šachty hranaté z PP samonosné pro běžné zatížení plochy do 1,1 m2 hloubky do 1,4 m</t>
  </si>
  <si>
    <t>-667893946</t>
  </si>
  <si>
    <t>Osazení vodoměrné šachty z polypropylenu PP samonosné pro běžné zatížení hranaté, půdorysné plochy do 1,1 m2, světlé hloubky od 1,2 m do 1,4 m</t>
  </si>
  <si>
    <t>1"viz. výkresy 1-4</t>
  </si>
  <si>
    <t>56</t>
  </si>
  <si>
    <t>562562305600</t>
  </si>
  <si>
    <t>Vodomeřná šachta, skládaná, v četně izolovaného poklopu</t>
  </si>
  <si>
    <t>2048497422</t>
  </si>
  <si>
    <t>57</t>
  </si>
  <si>
    <t>893811212</t>
  </si>
  <si>
    <t>Osazení vodoměrné sestavy dle PD</t>
  </si>
  <si>
    <t>1113692701</t>
  </si>
  <si>
    <t xml:space="preserve">Osazení vodoměrné sestavy: KULOVÝ VENTIL DN 32, REDUKCE DN 32/25, VODOMĚR DN 20 SE ZPĚTNOU KLAPOU A SPOJEK ISIFLO, REDUKCE DN 25/32, KULOVÝ VENTIL S ODVODNĚNÍM DN 32
</t>
  </si>
  <si>
    <t>Ostatní konstrukce a práce-bourání</t>
  </si>
  <si>
    <t>58</t>
  </si>
  <si>
    <t>916231213</t>
  </si>
  <si>
    <t>Osazení chodníkového obrubníku betonového stojatého s boční opěrou do lože z betonu prostého</t>
  </si>
  <si>
    <t>-563477784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</si>
  <si>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</si>
  <si>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</t>
  </si>
  <si>
    <t>592174900</t>
  </si>
  <si>
    <t>obrubník betonový chodníkový BO 100x10x25 cm - stojatý</t>
  </si>
  <si>
    <t>128</t>
  </si>
  <si>
    <t>-317660138</t>
  </si>
  <si>
    <t>obrubníky betonové a železobetonové obrubníky ABO  13-10      100 x 10 x 25</t>
  </si>
  <si>
    <t>60</t>
  </si>
  <si>
    <t>931992111</t>
  </si>
  <si>
    <t>Výplň dilatačních spár z pěnového polystyrénu tl 20 mm</t>
  </si>
  <si>
    <t>2101617139</t>
  </si>
  <si>
    <t>Výplň dilatačních spár z polystyrenu pěnového, tloušťky 20 mm</t>
  </si>
  <si>
    <t>(8,1+6,06)*1,7*1,2"20% zrátné</t>
  </si>
  <si>
    <t>61</t>
  </si>
  <si>
    <t>953961212</t>
  </si>
  <si>
    <t>Kotvy chemickou patronou M 10 hl 90 mm do betonu, ŽB nebo kamene s vyvrtáním otvoru</t>
  </si>
  <si>
    <t>2036180097</t>
  </si>
  <si>
    <t>Kotvy chemické s vyvrtáním otvoru do betonu, železobetonu nebo tvrdého kamene chemická patrona, velikost M 10, hloubka 90 mm</t>
  </si>
  <si>
    <t>4*50</t>
  </si>
  <si>
    <t>62</t>
  </si>
  <si>
    <t>961044111</t>
  </si>
  <si>
    <t>Bourání základů z betonu prostého</t>
  </si>
  <si>
    <t>1233294141</t>
  </si>
  <si>
    <t>Bourání základů z betonu prostého</t>
  </si>
  <si>
    <t>1,9*5,18*0,2"schodiště</t>
  </si>
  <si>
    <t>0,4*0,4*0,6*8"základy pod sloupky zábradlí a prvků drobné archutektury</t>
  </si>
  <si>
    <t>63</t>
  </si>
  <si>
    <t>961055111</t>
  </si>
  <si>
    <t>Bourání základů ze ŽB</t>
  </si>
  <si>
    <t>367851760</t>
  </si>
  <si>
    <t>Bourání základů z betonu železového</t>
  </si>
  <si>
    <t>(1,9*2+5,18)*0,3*1,1</t>
  </si>
  <si>
    <t>997</t>
  </si>
  <si>
    <t>Přesun sutě</t>
  </si>
  <si>
    <t>64</t>
  </si>
  <si>
    <t>997006512</t>
  </si>
  <si>
    <t>Vodorovné doprava suti s naložením a složením na skládku do 1 km</t>
  </si>
  <si>
    <t>845024361</t>
  </si>
  <si>
    <t>Vodorovná doprava suti na skládku s naložením na dopravní prostředek a složením přes 100 m do 1 km</t>
  </si>
  <si>
    <t>65</t>
  </si>
  <si>
    <t>997006519</t>
  </si>
  <si>
    <t>Příplatek k vodorovnému přemístění suti na skládku ZKD 1 km přes 1 km</t>
  </si>
  <si>
    <t>-1413172467</t>
  </si>
  <si>
    <t>Vodorovná doprava suti na skládku s naložením na dopravní prostředek a složením Příplatek k ceně za každý další i započatý 1 km</t>
  </si>
  <si>
    <t>46,052*15</t>
  </si>
  <si>
    <t>66</t>
  </si>
  <si>
    <t>997013801</t>
  </si>
  <si>
    <t>Poplatek za uložení stavebního betonového odpadu na skládce (skládkovné)</t>
  </si>
  <si>
    <t>1734223671</t>
  </si>
  <si>
    <t>Poplatek za uložení stavebního odpadu na skládce (skládkovné) betonového</t>
  </si>
  <si>
    <t>998</t>
  </si>
  <si>
    <t>Přesun hmot</t>
  </si>
  <si>
    <t>67</t>
  </si>
  <si>
    <t>998011001</t>
  </si>
  <si>
    <t>Přesun hmot pro budovy zděné v do 6 m</t>
  </si>
  <si>
    <t>-556648014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</si>
  <si>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</si>
  <si>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</si>
  <si>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</si>
  <si>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</si>
  <si>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</si>
  <si>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68</t>
  </si>
  <si>
    <t>711161304</t>
  </si>
  <si>
    <t>Izolace proti zemní vlhkosti stěn foliemi nopovými pro běžné podmínky tl. 0,4 mm šířky 2,0 m</t>
  </si>
  <si>
    <t>525604867</t>
  </si>
  <si>
    <t>Izolace proti zemní vlhkosti nopovými foliemi základů nebo stěn pro běžné podmínky tloušťky 0,4 mm, šířky 2,0 m</t>
  </si>
  <si>
    <t>(8,1+6,06)*1,7*1,2"20% překrytí</t>
  </si>
  <si>
    <t>(3,5+8,1+1,5+6,06+1,24*2+1,5+2)*1*1,1"20% překrytí</t>
  </si>
  <si>
    <t>69</t>
  </si>
  <si>
    <t>711193121</t>
  </si>
  <si>
    <t>Izolace proti zemní vlhkosti na vodorovné ploše těsnicí kaší 2K</t>
  </si>
  <si>
    <t>337156539</t>
  </si>
  <si>
    <t>Izolace proti zemní vlhkosti ostatní  těsnicí kaší 2K na ploše vodorovné V</t>
  </si>
  <si>
    <t>70</t>
  </si>
  <si>
    <t>711193131</t>
  </si>
  <si>
    <t>Izolace proti zemní vlhkosti na svislé ploše těsnicí kaší 2K</t>
  </si>
  <si>
    <t>-1074177920</t>
  </si>
  <si>
    <t>Izolace proti zemní vlhkosti ostatní těsnicí kaší 2K na ploše svislé S</t>
  </si>
  <si>
    <t>71</t>
  </si>
  <si>
    <t>998711101</t>
  </si>
  <si>
    <t>Přesun hmot tonážní pro izolace proti vodě, vlhkosti a plynům v objektech výšky do 6 m</t>
  </si>
  <si>
    <t>1031476524</t>
  </si>
  <si>
    <t>Přesun hmot pro izolace proti vodě, vlhkosti a plynům stanovený z hmotnosti přesunovaného materiálu vodorovná dopravní vzdálenost do 50 m v objektech výšky do 6 m</t>
  </si>
  <si>
    <t>721</t>
  </si>
  <si>
    <t>Zdravotechnika - vnitřní kanalizace</t>
  </si>
  <si>
    <t>72</t>
  </si>
  <si>
    <t>721242116</t>
  </si>
  <si>
    <t>Lapač střešních splavenin z PP se zápachovou klapkou a lapacím košem DN 125</t>
  </si>
  <si>
    <t>-2007063956</t>
  </si>
  <si>
    <t>Lapače střešních splavenin z polypropylenu (PP) DN 125 (HL 600/2)</t>
  </si>
  <si>
    <t>73</t>
  </si>
  <si>
    <t>721242804</t>
  </si>
  <si>
    <t>Demontáž lapače střešních splavenin DN 125</t>
  </si>
  <si>
    <t>-352115140</t>
  </si>
  <si>
    <t>Demontáž lapačů střešních splavenin DN 125</t>
  </si>
  <si>
    <t>74</t>
  </si>
  <si>
    <t>998721103</t>
  </si>
  <si>
    <t>Přesun hmot tonážní pro vnitřní kanalizace v objektech v do 24 m</t>
  </si>
  <si>
    <t>-922619084</t>
  </si>
  <si>
    <t>Přesun hmot pro vnitřní kanalizace stanovený z hmotnosti přesunovaného materiálu vodorovná dopravní vzdálenost do 50 m v objektech výšky přes 12 do 24 m</t>
  </si>
  <si>
    <t>764</t>
  </si>
  <si>
    <t>Konstrukce klempířské</t>
  </si>
  <si>
    <t>75</t>
  </si>
  <si>
    <t>764004861</t>
  </si>
  <si>
    <t>Demontáž svodu do suti</t>
  </si>
  <si>
    <t>845855279</t>
  </si>
  <si>
    <t>Demontáž klempířských konstrukcí svodu do suti</t>
  </si>
  <si>
    <t>76</t>
  </si>
  <si>
    <t>764518623</t>
  </si>
  <si>
    <t>Svody kruhové včetně objímek, kolen, odskoků z Pz s povrchovou úpravou průměru 120 mm</t>
  </si>
  <si>
    <t>-724323527</t>
  </si>
  <si>
    <t>Svod z pozinkovaného plechu s upraveným povrchem včetně objímek, kolen a odskoků kruhový, průměru 120 mm</t>
  </si>
  <si>
    <t>77</t>
  </si>
  <si>
    <t>998764102</t>
  </si>
  <si>
    <t>Přesun hmot tonážní pro konstrukce klempířské v objektech v do 12 m</t>
  </si>
  <si>
    <t>1688745162</t>
  </si>
  <si>
    <t>Přesun hmot pro konstrukce klempířské stanovený z hmotnosti přesunovaného materiálu vodorovná dopravní vzdálenost do 50 m v objektech výšky přes 6 do 12 m</t>
  </si>
  <si>
    <t>767</t>
  </si>
  <si>
    <t>Konstrukce zámečnické</t>
  </si>
  <si>
    <t>78</t>
  </si>
  <si>
    <t>767161117</t>
  </si>
  <si>
    <t>Montáž zábradlí rovného z trubek do zdi hmotnosti do 45 kg</t>
  </si>
  <si>
    <t>-1451740488</t>
  </si>
  <si>
    <t>Montáž zábradlí rovného z trubek nebo tenkostěnných profilů do zdiva, hmotnosti 1 m zábradlí přes 30 do 45 kg</t>
  </si>
  <si>
    <t>6,4*4+1,7*2+3,5+3,06+1+1,5+1,24*2</t>
  </si>
  <si>
    <t>79</t>
  </si>
  <si>
    <t>140110280</t>
  </si>
  <si>
    <t>trubka ocelová bezešvá hladká jakost 11 353, 51 x 5,0 mm</t>
  </si>
  <si>
    <t>-396515135</t>
  </si>
  <si>
    <t>trubky bezešvé hladké válcované za tepla v jakosti 11 353 vnější D x tloušťka stěny 51 x 5,0 mm</t>
  </si>
  <si>
    <t>(714,11*1,05)/1000</t>
  </si>
  <si>
    <t>80</t>
  </si>
  <si>
    <t>140110100</t>
  </si>
  <si>
    <t>trubka ocelová bezešvá hladká jakost 11 353, 22 x 2,6mm</t>
  </si>
  <si>
    <t>-537089787</t>
  </si>
  <si>
    <t>trubky bezešvé hladké válcované za tepla v jakosti 11 353 vnější D x tloušťka stěny 22 x 2,6 mm</t>
  </si>
  <si>
    <t>P</t>
  </si>
  <si>
    <t>Poznámka k položce:
hmotnost: 1,24 kg/m</t>
  </si>
  <si>
    <t>(235,93*1,05)/1000</t>
  </si>
  <si>
    <t>81</t>
  </si>
  <si>
    <t>135111200</t>
  </si>
  <si>
    <t>ocel široká jakost S235JR 160x10 mm</t>
  </si>
  <si>
    <t>381260979</t>
  </si>
  <si>
    <t>ocel široká jakost oceli S235JRG2 (11 375) šířka  x  tloušťka 160 x 10 mm</t>
  </si>
  <si>
    <t>Poznámka k položce:
Hmotnost: 12,56 kg/m</t>
  </si>
  <si>
    <t>(88,35*1,05)/1000</t>
  </si>
  <si>
    <t>82</t>
  </si>
  <si>
    <t>767161811</t>
  </si>
  <si>
    <t>Demontáž zábradlí rovného rozebíratelného hmotnosti 1m zábradlí do 20 kg</t>
  </si>
  <si>
    <t>-585127400</t>
  </si>
  <si>
    <t>Demontáž zábradlí rovného rozebíratelný spoj hmotnosti 1 m zábradlí do 20 kg</t>
  </si>
  <si>
    <t>83</t>
  </si>
  <si>
    <t>767995114</t>
  </si>
  <si>
    <t>Montáž atypických zámečnických konstrukcí hmotnosti do 50 kg</t>
  </si>
  <si>
    <t>-546906631</t>
  </si>
  <si>
    <t>Montáž ostatních atypických zámečnických konstrukcí hmotnosti přes 20 do 50 kg</t>
  </si>
  <si>
    <t>50"Vitrína</t>
  </si>
  <si>
    <t>30"Orientační značení</t>
  </si>
  <si>
    <t>84</t>
  </si>
  <si>
    <t>767996701</t>
  </si>
  <si>
    <t>Demontáž atypických zámečnických konstrukcí řezáním hmotnosti jednotlivých dílů do 50 kg</t>
  </si>
  <si>
    <t>-291443541</t>
  </si>
  <si>
    <t>Demontáž ostatních zámečnických konstrukcí o hmotnosti jednotlivých dílů řezáním do 50 kg</t>
  </si>
  <si>
    <t>50"vitrína</t>
  </si>
  <si>
    <t>85</t>
  </si>
  <si>
    <t>998767101</t>
  </si>
  <si>
    <t>Přesun hmot tonážní pro zámečnické konstrukce v objektech v do 6 m</t>
  </si>
  <si>
    <t>-1071327507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</si>
  <si>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</si>
  <si>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</si>
  <si>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</si>
  <si>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783121129</t>
  </si>
  <si>
    <t>Nátěry syntetické OK těžkých "A" barva dražší matný povrch 3x antikorozní, 1x základní, 3x email</t>
  </si>
  <si>
    <t>-858982902</t>
  </si>
  <si>
    <t>Nátěry ocelových konstrukcí syntetické na vzduchu schnoucí dražšími barvami (např. Düfa, …) konstrukcí těžkých "A" matný povrch 3x antikorozní, 1x základní 3x email</t>
  </si>
  <si>
    <t>125,9*2*3,14*0,025</t>
  </si>
  <si>
    <t>167,8*2*3,14*0,011</t>
  </si>
  <si>
    <t>7,5*0,15*2*1,2</t>
  </si>
  <si>
    <t>34,058*1,1"10% rezerva opravy na místě</t>
  </si>
  <si>
    <t>Práce a dodávky M</t>
  </si>
  <si>
    <t>21-M</t>
  </si>
  <si>
    <t>Elektromontáže</t>
  </si>
  <si>
    <t>87</t>
  </si>
  <si>
    <t>210021063</t>
  </si>
  <si>
    <t>Osazení výstražné fólie z PVC</t>
  </si>
  <si>
    <t>-489831837</t>
  </si>
  <si>
    <t>Ostatní elektromontážní doplňkové práce osazení výstražné fólie z PVC</t>
  </si>
  <si>
    <t>88</t>
  </si>
  <si>
    <t>283234110</t>
  </si>
  <si>
    <t>fólie varovná PE šíře 22 cm s potiskem</t>
  </si>
  <si>
    <t>2103593805</t>
  </si>
  <si>
    <t>fólie z polyetylénu a jednoduché výrobky z nich fólie varovné PE šíře 22 cm s potiskem</t>
  </si>
  <si>
    <t>22-M</t>
  </si>
  <si>
    <t>Montáže oznam. a zabezp. zařízení</t>
  </si>
  <si>
    <t>89</t>
  </si>
  <si>
    <t>220061102</t>
  </si>
  <si>
    <t>Montáž kabel úložný volně uložený jádro 0,4 a 0,6 mm TCKQYDY do 300 XN</t>
  </si>
  <si>
    <t>2017218848</t>
  </si>
  <si>
    <t>Kabely místní sítě Montáž kabel úložný volně uložený jádro 0,4 a 0,6 mm TCKQYDY do 300 XN</t>
  </si>
  <si>
    <t>23-M</t>
  </si>
  <si>
    <t>Montáže potrubí</t>
  </si>
  <si>
    <t>90</t>
  </si>
  <si>
    <t>230200101</t>
  </si>
  <si>
    <t xml:space="preserve">Montáž chrániček podélně půlených DN 150 </t>
  </si>
  <si>
    <t>1528799119</t>
  </si>
  <si>
    <t>Montáž chrániček podélně půlených D 219, tl. 6,3 mm</t>
  </si>
  <si>
    <t>91</t>
  </si>
  <si>
    <t>345713680</t>
  </si>
  <si>
    <t>trubka elektroinstalační ohebná Kopohalf DN 160</t>
  </si>
  <si>
    <t>1103168586</t>
  </si>
  <si>
    <t>materiál úložný elektroinstalační trubky elektroinstalační ohebné, KOPODUR, dvouplášťové 2 x HDPE trubka 6 m se spojkou ČSN EN 50086-2-4 KD 09160   160 mm</t>
  </si>
  <si>
    <t>Poznámka k položce:
EAN 8595057698369</t>
  </si>
  <si>
    <t>92</t>
  </si>
  <si>
    <t>230200120</t>
  </si>
  <si>
    <t xml:space="preserve">Montáž chrániček celých DN 150 </t>
  </si>
  <si>
    <t>646982017</t>
  </si>
  <si>
    <t>Nasunutí potrubní sekce do ocelové chráničky jmenovitá světlost nasouvaného potrubí DN 150</t>
  </si>
  <si>
    <t>93</t>
  </si>
  <si>
    <t>345713580</t>
  </si>
  <si>
    <t>trubka elektroinstalační ohebná Kopoflex DN 160</t>
  </si>
  <si>
    <t>-98212059</t>
  </si>
  <si>
    <t>materiál úložný elektroinstalační trubky elektroinstalační ohebné, KOPOFLEX, dvouplášťové HDPE+LDPE svitek 50 m se zatahovacím drátem a spojkou ČSN EN 50086-2-4 KF 09160   160 mm</t>
  </si>
  <si>
    <t>46-M</t>
  </si>
  <si>
    <t>Zemní práce při extr.mont.pracích</t>
  </si>
  <si>
    <t>94</t>
  </si>
  <si>
    <t>460470011</t>
  </si>
  <si>
    <t>Provizorní zajištění kabelů ve výkopech při jejich křížení</t>
  </si>
  <si>
    <t>1028695553</t>
  </si>
  <si>
    <t>Provizorní zajištění inženýrských sítí ve výkopech pomocí drátů, dřevěných a plastových prvků apod. kabelů při křížení</t>
  </si>
  <si>
    <t>95</t>
  </si>
  <si>
    <t>460490012</t>
  </si>
  <si>
    <t>Krytí kabelů výstražnou fólií šířky 25 cm</t>
  </si>
  <si>
    <t>704978091</t>
  </si>
  <si>
    <t>Krytí kabelů, spojek, koncovek a odbočnic kabelů výstražnou fólií z PVC včetně vyrovnání povrchu rýhy, rozvinutí a uložení fólie do rýhy, fólie šířky do 25cm</t>
  </si>
  <si>
    <t>VRN</t>
  </si>
  <si>
    <t>Vedlejší rozpočtové náklady</t>
  </si>
  <si>
    <t>96</t>
  </si>
  <si>
    <t>030001000</t>
  </si>
  <si>
    <t>Zařízení staveniště</t>
  </si>
  <si>
    <t>komplet</t>
  </si>
  <si>
    <t>1024</t>
  </si>
  <si>
    <t>1843433562</t>
  </si>
  <si>
    <t>Základní rozdělení průvodních činností a nákladů zařízení staveniště</t>
  </si>
  <si>
    <t>97</t>
  </si>
  <si>
    <t>034103000</t>
  </si>
  <si>
    <t>Energie pro zařízení staveniště</t>
  </si>
  <si>
    <t>-554629512</t>
  </si>
  <si>
    <t>Zařízení staveniště zabezpečení staveniště energie pro zařízení staveniště</t>
  </si>
  <si>
    <t>98</t>
  </si>
  <si>
    <t>034203000</t>
  </si>
  <si>
    <t>Oplocení staveniště</t>
  </si>
  <si>
    <t>1133036365</t>
  </si>
  <si>
    <t>Zařízení staveniště zabezpečení staveniště oplocení staveniště</t>
  </si>
  <si>
    <t>99</t>
  </si>
  <si>
    <t>034403000</t>
  </si>
  <si>
    <t>Dopravní značení na staveništi</t>
  </si>
  <si>
    <t>97997603</t>
  </si>
  <si>
    <t>Zařízení staveniště zabezpečení staveniště dopravní značení na staveništi</t>
  </si>
  <si>
    <t>034503000</t>
  </si>
  <si>
    <t>Informační tabule na staveništi</t>
  </si>
  <si>
    <t>-1453848147</t>
  </si>
  <si>
    <t>Zařízení staveniště zabezpečení staveniště informační tabule</t>
  </si>
  <si>
    <t>101</t>
  </si>
  <si>
    <t>041403000</t>
  </si>
  <si>
    <t>Koordinátor BOZP na staveništi</t>
  </si>
  <si>
    <t>-415939943</t>
  </si>
  <si>
    <t>Inženýrská činnost dozory koordinátor BOZP na staveništi</t>
  </si>
  <si>
    <t>102</t>
  </si>
  <si>
    <t>042503000</t>
  </si>
  <si>
    <t>Plán BOZP na staveništi</t>
  </si>
  <si>
    <t>132463587</t>
  </si>
  <si>
    <t>Inženýrská činnost posudky plán BOZP na staveništi</t>
  </si>
  <si>
    <t>103</t>
  </si>
  <si>
    <t>049103000</t>
  </si>
  <si>
    <t>Vytýčení inženýrských sítí</t>
  </si>
  <si>
    <t>-1029969302</t>
  </si>
  <si>
    <t>Inženýrská činnost zkoušky a ostatní měření inženýrská činnost ostatní náklady vzniklé v souvislosti s realizací stavby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</si>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</sst>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7" borderId="8" applyNumberFormat="0" applyAlignment="0" applyProtection="0"/>
    <xf numFmtId="0" fontId="43" fillId="19" borderId="8" applyNumberFormat="0" applyAlignment="0" applyProtection="0"/>
    <xf numFmtId="0" fontId="42" fillId="19" borderId="9" applyNumberFormat="0" applyAlignment="0" applyProtection="0"/>
    <xf numFmtId="0" fontId="4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3" borderId="0" applyNumberFormat="0" applyBorder="0" applyAlignment="0" applyProtection="0"/>
  </cellStyleXfs>
  <cellXfs count="3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left" vertical="center"/>
      <protection/>
    </xf>
    <xf numFmtId="0" fontId="9" fillId="19" borderId="17" xfId="0" applyFont="1" applyFill="1" applyBorder="1" applyAlignment="1" applyProtection="1">
      <alignment horizontal="left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center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19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 applyProtection="1">
      <alignment horizontal="right" vertical="center"/>
      <protection/>
    </xf>
    <xf numFmtId="0" fontId="0" fillId="19" borderId="18" xfId="0" applyFill="1" applyBorder="1" applyAlignment="1">
      <alignment horizontal="left" vertical="center"/>
    </xf>
    <xf numFmtId="0" fontId="0" fillId="19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 applyProtection="1">
      <alignment horizontal="left" vertical="center"/>
      <protection/>
    </xf>
    <xf numFmtId="0" fontId="0" fillId="19" borderId="0" xfId="0" applyFill="1" applyAlignment="1">
      <alignment horizontal="left" vertical="center"/>
    </xf>
    <xf numFmtId="0" fontId="7" fillId="19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19" borderId="2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18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18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top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wrapText="1"/>
    </xf>
    <xf numFmtId="0" fontId="51" fillId="17" borderId="0" xfId="36" applyFill="1" applyAlignment="1">
      <alignment horizontal="left" vertical="top"/>
    </xf>
    <xf numFmtId="0" fontId="52" fillId="0" borderId="0" xfId="36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22" fillId="17" borderId="0" xfId="0" applyFont="1" applyFill="1" applyAlignment="1">
      <alignment horizontal="left" vertical="center"/>
    </xf>
    <xf numFmtId="0" fontId="53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2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53" fillId="17" borderId="0" xfId="36" applyFont="1" applyFill="1" applyAlignment="1" applyProtection="1">
      <alignment horizontal="left" vertical="center"/>
      <protection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3" fillId="17" borderId="0" xfId="36" applyFont="1" applyFill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7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18" borderId="0" xfId="0" applyNumberFormat="1" applyFont="1" applyFill="1" applyAlignment="1">
      <alignment horizontal="left" vertical="top"/>
    </xf>
    <xf numFmtId="0" fontId="0" fillId="0" borderId="37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19" borderId="17" xfId="0" applyFont="1" applyFill="1" applyBorder="1" applyAlignment="1" applyProtection="1">
      <alignment horizontal="center" vertical="center"/>
      <protection/>
    </xf>
    <xf numFmtId="0" fontId="0" fillId="19" borderId="18" xfId="0" applyFill="1" applyBorder="1" applyAlignment="1" applyProtection="1">
      <alignment horizontal="left" vertical="center"/>
      <protection/>
    </xf>
    <xf numFmtId="0" fontId="7" fillId="19" borderId="18" xfId="0" applyFont="1" applyFill="1" applyBorder="1" applyAlignment="1" applyProtection="1">
      <alignment horizontal="center" vertical="center"/>
      <protection/>
    </xf>
    <xf numFmtId="0" fontId="7" fillId="19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19" borderId="18" xfId="0" applyFont="1" applyFill="1" applyBorder="1" applyAlignment="1" applyProtection="1">
      <alignment horizontal="left" vertical="center"/>
      <protection/>
    </xf>
    <xf numFmtId="164" fontId="9" fillId="19" borderId="18" xfId="0" applyNumberFormat="1" applyFont="1" applyFill="1" applyBorder="1" applyAlignment="1" applyProtection="1">
      <alignment horizontal="right" vertical="center"/>
      <protection/>
    </xf>
    <xf numFmtId="0" fontId="0" fillId="19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316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CDB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D316D.tmp" descr="C:\KROSplusData\System\Temp\radD316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CDBE.tmp" descr="C:\KROSplusData\System\Temp\rad4CDB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6" t="s">
        <v>116</v>
      </c>
      <c r="B1" s="207"/>
      <c r="C1" s="207"/>
      <c r="D1" s="208" t="s">
        <v>117</v>
      </c>
      <c r="E1" s="207"/>
      <c r="F1" s="207"/>
      <c r="G1" s="207"/>
      <c r="H1" s="207"/>
      <c r="I1" s="207"/>
      <c r="J1" s="207"/>
      <c r="K1" s="209" t="s">
        <v>890</v>
      </c>
      <c r="L1" s="209"/>
      <c r="M1" s="209"/>
      <c r="N1" s="209"/>
      <c r="O1" s="209"/>
      <c r="P1" s="209"/>
      <c r="Q1" s="209"/>
      <c r="R1" s="209"/>
      <c r="S1" s="209"/>
      <c r="T1" s="207"/>
      <c r="U1" s="207"/>
      <c r="V1" s="207"/>
      <c r="W1" s="209" t="s">
        <v>891</v>
      </c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118</v>
      </c>
      <c r="BB1" s="4" t="s">
        <v>119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120</v>
      </c>
      <c r="BU1" s="4" t="s">
        <v>120</v>
      </c>
      <c r="BV1" s="4" t="s">
        <v>121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5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6" t="s">
        <v>122</v>
      </c>
      <c r="BT2" s="6" t="s">
        <v>123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122</v>
      </c>
      <c r="BT3" s="6" t="s">
        <v>124</v>
      </c>
    </row>
    <row r="4" spans="2:71" s="2" customFormat="1" ht="37.5" customHeight="1">
      <c r="B4" s="10"/>
      <c r="C4" s="11"/>
      <c r="D4" s="12" t="s">
        <v>125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126</v>
      </c>
      <c r="BE4" s="15" t="s">
        <v>127</v>
      </c>
      <c r="BS4" s="6" t="s">
        <v>128</v>
      </c>
    </row>
    <row r="5" spans="2:71" s="2" customFormat="1" ht="15" customHeight="1">
      <c r="B5" s="10"/>
      <c r="C5" s="11"/>
      <c r="D5" s="16" t="s">
        <v>129</v>
      </c>
      <c r="E5" s="11"/>
      <c r="F5" s="11"/>
      <c r="G5" s="11"/>
      <c r="H5" s="11"/>
      <c r="I5" s="11"/>
      <c r="J5" s="11"/>
      <c r="K5" s="314" t="s">
        <v>130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11"/>
      <c r="AQ5" s="13"/>
      <c r="BE5" s="323" t="s">
        <v>131</v>
      </c>
      <c r="BS5" s="6" t="s">
        <v>122</v>
      </c>
    </row>
    <row r="6" spans="2:71" s="2" customFormat="1" ht="37.5" customHeight="1">
      <c r="B6" s="10"/>
      <c r="C6" s="11"/>
      <c r="D6" s="18" t="s">
        <v>132</v>
      </c>
      <c r="E6" s="11"/>
      <c r="F6" s="11"/>
      <c r="G6" s="11"/>
      <c r="H6" s="11"/>
      <c r="I6" s="11"/>
      <c r="J6" s="11"/>
      <c r="K6" s="291" t="s">
        <v>133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11"/>
      <c r="AQ6" s="13"/>
      <c r="BE6" s="296"/>
      <c r="BS6" s="6" t="s">
        <v>134</v>
      </c>
    </row>
    <row r="7" spans="2:71" s="2" customFormat="1" ht="15" customHeight="1">
      <c r="B7" s="10"/>
      <c r="C7" s="11"/>
      <c r="D7" s="19" t="s">
        <v>135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136</v>
      </c>
      <c r="AL7" s="11"/>
      <c r="AM7" s="11"/>
      <c r="AN7" s="17"/>
      <c r="AO7" s="11"/>
      <c r="AP7" s="11"/>
      <c r="AQ7" s="13"/>
      <c r="BE7" s="296"/>
      <c r="BS7" s="6" t="s">
        <v>137</v>
      </c>
    </row>
    <row r="8" spans="2:71" s="2" customFormat="1" ht="15" customHeight="1">
      <c r="B8" s="10"/>
      <c r="C8" s="11"/>
      <c r="D8" s="19" t="s">
        <v>138</v>
      </c>
      <c r="E8" s="11"/>
      <c r="F8" s="11"/>
      <c r="G8" s="11"/>
      <c r="H8" s="11"/>
      <c r="I8" s="11"/>
      <c r="J8" s="11"/>
      <c r="K8" s="17" t="s">
        <v>139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140</v>
      </c>
      <c r="AL8" s="11"/>
      <c r="AM8" s="11"/>
      <c r="AN8" s="20" t="s">
        <v>141</v>
      </c>
      <c r="AO8" s="11"/>
      <c r="AP8" s="11"/>
      <c r="AQ8" s="13"/>
      <c r="BE8" s="296"/>
      <c r="BS8" s="6" t="s">
        <v>142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6"/>
      <c r="BS9" s="6" t="s">
        <v>143</v>
      </c>
    </row>
    <row r="10" spans="2:71" s="2" customFormat="1" ht="15" customHeight="1">
      <c r="B10" s="10"/>
      <c r="C10" s="11"/>
      <c r="D10" s="19" t="s">
        <v>144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145</v>
      </c>
      <c r="AL10" s="11"/>
      <c r="AM10" s="11"/>
      <c r="AN10" s="17" t="s">
        <v>146</v>
      </c>
      <c r="AO10" s="11"/>
      <c r="AP10" s="11"/>
      <c r="AQ10" s="13"/>
      <c r="BE10" s="296"/>
      <c r="BS10" s="6" t="s">
        <v>134</v>
      </c>
    </row>
    <row r="11" spans="2:71" s="2" customFormat="1" ht="19.5" customHeight="1">
      <c r="B11" s="10"/>
      <c r="C11" s="11"/>
      <c r="D11" s="11"/>
      <c r="E11" s="17" t="s">
        <v>147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148</v>
      </c>
      <c r="AL11" s="11"/>
      <c r="AM11" s="11"/>
      <c r="AN11" s="17" t="s">
        <v>149</v>
      </c>
      <c r="AO11" s="11"/>
      <c r="AP11" s="11"/>
      <c r="AQ11" s="13"/>
      <c r="BE11" s="296"/>
      <c r="BS11" s="6" t="s">
        <v>134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6"/>
      <c r="BS12" s="6" t="s">
        <v>134</v>
      </c>
    </row>
    <row r="13" spans="2:71" s="2" customFormat="1" ht="15" customHeight="1">
      <c r="B13" s="10"/>
      <c r="C13" s="11"/>
      <c r="D13" s="19" t="s">
        <v>150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145</v>
      </c>
      <c r="AL13" s="11"/>
      <c r="AM13" s="11"/>
      <c r="AN13" s="21" t="s">
        <v>151</v>
      </c>
      <c r="AO13" s="11"/>
      <c r="AP13" s="11"/>
      <c r="AQ13" s="13"/>
      <c r="BE13" s="296"/>
      <c r="BS13" s="6" t="s">
        <v>134</v>
      </c>
    </row>
    <row r="14" spans="2:71" s="2" customFormat="1" ht="15.75" customHeight="1">
      <c r="B14" s="10"/>
      <c r="C14" s="11"/>
      <c r="D14" s="11"/>
      <c r="E14" s="292" t="s">
        <v>151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19" t="s">
        <v>148</v>
      </c>
      <c r="AL14" s="11"/>
      <c r="AM14" s="11"/>
      <c r="AN14" s="21" t="s">
        <v>151</v>
      </c>
      <c r="AO14" s="11"/>
      <c r="AP14" s="11"/>
      <c r="AQ14" s="13"/>
      <c r="BE14" s="296"/>
      <c r="BS14" s="6" t="s">
        <v>134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6"/>
      <c r="BS15" s="6" t="s">
        <v>120</v>
      </c>
    </row>
    <row r="16" spans="2:71" s="2" customFormat="1" ht="15" customHeight="1">
      <c r="B16" s="10"/>
      <c r="C16" s="11"/>
      <c r="D16" s="19" t="s">
        <v>152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145</v>
      </c>
      <c r="AL16" s="11"/>
      <c r="AM16" s="11"/>
      <c r="AN16" s="17"/>
      <c r="AO16" s="11"/>
      <c r="AP16" s="11"/>
      <c r="AQ16" s="13"/>
      <c r="BE16" s="296"/>
      <c r="BS16" s="6" t="s">
        <v>120</v>
      </c>
    </row>
    <row r="17" spans="2:71" ht="19.5" customHeight="1">
      <c r="B17" s="10"/>
      <c r="C17" s="11"/>
      <c r="D17" s="11"/>
      <c r="E17" s="17" t="s">
        <v>153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148</v>
      </c>
      <c r="AL17" s="11"/>
      <c r="AM17" s="11"/>
      <c r="AN17" s="17"/>
      <c r="AO17" s="11"/>
      <c r="AP17" s="11"/>
      <c r="AQ17" s="13"/>
      <c r="BE17" s="296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154</v>
      </c>
    </row>
    <row r="18" spans="2:7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6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122</v>
      </c>
    </row>
    <row r="19" spans="2:71" ht="15" customHeight="1">
      <c r="B19" s="10"/>
      <c r="C19" s="11"/>
      <c r="D19" s="19" t="s">
        <v>155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6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122</v>
      </c>
    </row>
    <row r="20" spans="2:71" ht="15.75" customHeight="1">
      <c r="B20" s="10"/>
      <c r="C20" s="11"/>
      <c r="D20" s="11"/>
      <c r="E20" s="224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11"/>
      <c r="AP20" s="11"/>
      <c r="AQ20" s="13"/>
      <c r="BE20" s="296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120</v>
      </c>
    </row>
    <row r="21" spans="2:70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6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6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3"/>
      <c r="C23" s="24"/>
      <c r="D23" s="25" t="s">
        <v>156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25">
        <f>ROUND($AG$51,2)</f>
        <v>0</v>
      </c>
      <c r="AL23" s="226"/>
      <c r="AM23" s="226"/>
      <c r="AN23" s="226"/>
      <c r="AO23" s="226"/>
      <c r="AP23" s="24"/>
      <c r="AQ23" s="27"/>
      <c r="BE23" s="318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8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27" t="s">
        <v>157</v>
      </c>
      <c r="M25" s="313"/>
      <c r="N25" s="313"/>
      <c r="O25" s="313"/>
      <c r="P25" s="24"/>
      <c r="Q25" s="24"/>
      <c r="R25" s="24"/>
      <c r="S25" s="24"/>
      <c r="T25" s="24"/>
      <c r="U25" s="24"/>
      <c r="V25" s="24"/>
      <c r="W25" s="227" t="s">
        <v>158</v>
      </c>
      <c r="X25" s="313"/>
      <c r="Y25" s="313"/>
      <c r="Z25" s="313"/>
      <c r="AA25" s="313"/>
      <c r="AB25" s="313"/>
      <c r="AC25" s="313"/>
      <c r="AD25" s="313"/>
      <c r="AE25" s="313"/>
      <c r="AF25" s="24"/>
      <c r="AG25" s="24"/>
      <c r="AH25" s="24"/>
      <c r="AI25" s="24"/>
      <c r="AJ25" s="24"/>
      <c r="AK25" s="227" t="s">
        <v>159</v>
      </c>
      <c r="AL25" s="313"/>
      <c r="AM25" s="313"/>
      <c r="AN25" s="313"/>
      <c r="AO25" s="313"/>
      <c r="AP25" s="24"/>
      <c r="AQ25" s="27"/>
      <c r="BE25" s="318"/>
    </row>
    <row r="26" spans="2:57" s="6" customFormat="1" ht="15" customHeight="1">
      <c r="B26" s="29"/>
      <c r="C26" s="30"/>
      <c r="D26" s="30" t="s">
        <v>160</v>
      </c>
      <c r="E26" s="30"/>
      <c r="F26" s="30" t="s">
        <v>161</v>
      </c>
      <c r="G26" s="30"/>
      <c r="H26" s="30"/>
      <c r="I26" s="30"/>
      <c r="J26" s="30"/>
      <c r="K26" s="30"/>
      <c r="L26" s="320">
        <v>0.21</v>
      </c>
      <c r="M26" s="321"/>
      <c r="N26" s="321"/>
      <c r="O26" s="321"/>
      <c r="P26" s="30"/>
      <c r="Q26" s="30"/>
      <c r="R26" s="30"/>
      <c r="S26" s="30"/>
      <c r="T26" s="30"/>
      <c r="U26" s="30"/>
      <c r="V26" s="30"/>
      <c r="W26" s="322">
        <f>ROUND($AZ$51,2)</f>
        <v>0</v>
      </c>
      <c r="X26" s="321"/>
      <c r="Y26" s="321"/>
      <c r="Z26" s="321"/>
      <c r="AA26" s="321"/>
      <c r="AB26" s="321"/>
      <c r="AC26" s="321"/>
      <c r="AD26" s="321"/>
      <c r="AE26" s="321"/>
      <c r="AF26" s="30"/>
      <c r="AG26" s="30"/>
      <c r="AH26" s="30"/>
      <c r="AI26" s="30"/>
      <c r="AJ26" s="30"/>
      <c r="AK26" s="322">
        <f>ROUND($AV$51,2)</f>
        <v>0</v>
      </c>
      <c r="AL26" s="321"/>
      <c r="AM26" s="321"/>
      <c r="AN26" s="321"/>
      <c r="AO26" s="321"/>
      <c r="AP26" s="30"/>
      <c r="AQ26" s="31"/>
      <c r="BE26" s="324"/>
    </row>
    <row r="27" spans="2:57" s="6" customFormat="1" ht="15" customHeight="1">
      <c r="B27" s="29"/>
      <c r="C27" s="30"/>
      <c r="D27" s="30"/>
      <c r="E27" s="30"/>
      <c r="F27" s="30" t="s">
        <v>162</v>
      </c>
      <c r="G27" s="30"/>
      <c r="H27" s="30"/>
      <c r="I27" s="30"/>
      <c r="J27" s="30"/>
      <c r="K27" s="30"/>
      <c r="L27" s="320">
        <v>0.15</v>
      </c>
      <c r="M27" s="321"/>
      <c r="N27" s="321"/>
      <c r="O27" s="321"/>
      <c r="P27" s="30"/>
      <c r="Q27" s="30"/>
      <c r="R27" s="30"/>
      <c r="S27" s="30"/>
      <c r="T27" s="30"/>
      <c r="U27" s="30"/>
      <c r="V27" s="30"/>
      <c r="W27" s="322">
        <f>ROUND($BA$51,2)</f>
        <v>0</v>
      </c>
      <c r="X27" s="321"/>
      <c r="Y27" s="321"/>
      <c r="Z27" s="321"/>
      <c r="AA27" s="321"/>
      <c r="AB27" s="321"/>
      <c r="AC27" s="321"/>
      <c r="AD27" s="321"/>
      <c r="AE27" s="321"/>
      <c r="AF27" s="30"/>
      <c r="AG27" s="30"/>
      <c r="AH27" s="30"/>
      <c r="AI27" s="30"/>
      <c r="AJ27" s="30"/>
      <c r="AK27" s="322">
        <f>ROUND($AW$51,2)</f>
        <v>0</v>
      </c>
      <c r="AL27" s="321"/>
      <c r="AM27" s="321"/>
      <c r="AN27" s="321"/>
      <c r="AO27" s="321"/>
      <c r="AP27" s="30"/>
      <c r="AQ27" s="31"/>
      <c r="BE27" s="324"/>
    </row>
    <row r="28" spans="2:57" s="6" customFormat="1" ht="15" customHeight="1" hidden="1">
      <c r="B28" s="29"/>
      <c r="C28" s="30"/>
      <c r="D28" s="30"/>
      <c r="E28" s="30"/>
      <c r="F28" s="30" t="s">
        <v>163</v>
      </c>
      <c r="G28" s="30"/>
      <c r="H28" s="30"/>
      <c r="I28" s="30"/>
      <c r="J28" s="30"/>
      <c r="K28" s="30"/>
      <c r="L28" s="320">
        <v>0.21</v>
      </c>
      <c r="M28" s="321"/>
      <c r="N28" s="321"/>
      <c r="O28" s="321"/>
      <c r="P28" s="30"/>
      <c r="Q28" s="30"/>
      <c r="R28" s="30"/>
      <c r="S28" s="30"/>
      <c r="T28" s="30"/>
      <c r="U28" s="30"/>
      <c r="V28" s="30"/>
      <c r="W28" s="322">
        <f>ROUND($BB$51,2)</f>
        <v>0</v>
      </c>
      <c r="X28" s="321"/>
      <c r="Y28" s="321"/>
      <c r="Z28" s="321"/>
      <c r="AA28" s="321"/>
      <c r="AB28" s="321"/>
      <c r="AC28" s="321"/>
      <c r="AD28" s="321"/>
      <c r="AE28" s="321"/>
      <c r="AF28" s="30"/>
      <c r="AG28" s="30"/>
      <c r="AH28" s="30"/>
      <c r="AI28" s="30"/>
      <c r="AJ28" s="30"/>
      <c r="AK28" s="322">
        <v>0</v>
      </c>
      <c r="AL28" s="321"/>
      <c r="AM28" s="321"/>
      <c r="AN28" s="321"/>
      <c r="AO28" s="321"/>
      <c r="AP28" s="30"/>
      <c r="AQ28" s="31"/>
      <c r="BE28" s="324"/>
    </row>
    <row r="29" spans="2:57" s="6" customFormat="1" ht="15" customHeight="1" hidden="1">
      <c r="B29" s="29"/>
      <c r="C29" s="30"/>
      <c r="D29" s="30"/>
      <c r="E29" s="30"/>
      <c r="F29" s="30" t="s">
        <v>164</v>
      </c>
      <c r="G29" s="30"/>
      <c r="H29" s="30"/>
      <c r="I29" s="30"/>
      <c r="J29" s="30"/>
      <c r="K29" s="30"/>
      <c r="L29" s="320">
        <v>0.15</v>
      </c>
      <c r="M29" s="321"/>
      <c r="N29" s="321"/>
      <c r="O29" s="321"/>
      <c r="P29" s="30"/>
      <c r="Q29" s="30"/>
      <c r="R29" s="30"/>
      <c r="S29" s="30"/>
      <c r="T29" s="30"/>
      <c r="U29" s="30"/>
      <c r="V29" s="30"/>
      <c r="W29" s="322">
        <f>ROUND($BC$51,2)</f>
        <v>0</v>
      </c>
      <c r="X29" s="321"/>
      <c r="Y29" s="321"/>
      <c r="Z29" s="321"/>
      <c r="AA29" s="321"/>
      <c r="AB29" s="321"/>
      <c r="AC29" s="321"/>
      <c r="AD29" s="321"/>
      <c r="AE29" s="321"/>
      <c r="AF29" s="30"/>
      <c r="AG29" s="30"/>
      <c r="AH29" s="30"/>
      <c r="AI29" s="30"/>
      <c r="AJ29" s="30"/>
      <c r="AK29" s="322">
        <v>0</v>
      </c>
      <c r="AL29" s="321"/>
      <c r="AM29" s="321"/>
      <c r="AN29" s="321"/>
      <c r="AO29" s="321"/>
      <c r="AP29" s="30"/>
      <c r="AQ29" s="31"/>
      <c r="BE29" s="324"/>
    </row>
    <row r="30" spans="2:57" s="6" customFormat="1" ht="15" customHeight="1" hidden="1">
      <c r="B30" s="29"/>
      <c r="C30" s="30"/>
      <c r="D30" s="30"/>
      <c r="E30" s="30"/>
      <c r="F30" s="30" t="s">
        <v>165</v>
      </c>
      <c r="G30" s="30"/>
      <c r="H30" s="30"/>
      <c r="I30" s="30"/>
      <c r="J30" s="30"/>
      <c r="K30" s="30"/>
      <c r="L30" s="320">
        <v>0</v>
      </c>
      <c r="M30" s="321"/>
      <c r="N30" s="321"/>
      <c r="O30" s="321"/>
      <c r="P30" s="30"/>
      <c r="Q30" s="30"/>
      <c r="R30" s="30"/>
      <c r="S30" s="30"/>
      <c r="T30" s="30"/>
      <c r="U30" s="30"/>
      <c r="V30" s="30"/>
      <c r="W30" s="322">
        <f>ROUND($BD$51,2)</f>
        <v>0</v>
      </c>
      <c r="X30" s="321"/>
      <c r="Y30" s="321"/>
      <c r="Z30" s="321"/>
      <c r="AA30" s="321"/>
      <c r="AB30" s="321"/>
      <c r="AC30" s="321"/>
      <c r="AD30" s="321"/>
      <c r="AE30" s="321"/>
      <c r="AF30" s="30"/>
      <c r="AG30" s="30"/>
      <c r="AH30" s="30"/>
      <c r="AI30" s="30"/>
      <c r="AJ30" s="30"/>
      <c r="AK30" s="322">
        <v>0</v>
      </c>
      <c r="AL30" s="321"/>
      <c r="AM30" s="321"/>
      <c r="AN30" s="321"/>
      <c r="AO30" s="321"/>
      <c r="AP30" s="30"/>
      <c r="AQ30" s="31"/>
      <c r="BE30" s="32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8"/>
    </row>
    <row r="32" spans="2:57" s="6" customFormat="1" ht="27" customHeight="1">
      <c r="B32" s="23"/>
      <c r="C32" s="32"/>
      <c r="D32" s="33" t="s">
        <v>166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167</v>
      </c>
      <c r="U32" s="34"/>
      <c r="V32" s="34"/>
      <c r="W32" s="34"/>
      <c r="X32" s="307" t="s">
        <v>168</v>
      </c>
      <c r="Y32" s="298"/>
      <c r="Z32" s="298"/>
      <c r="AA32" s="298"/>
      <c r="AB32" s="298"/>
      <c r="AC32" s="34"/>
      <c r="AD32" s="34"/>
      <c r="AE32" s="34"/>
      <c r="AF32" s="34"/>
      <c r="AG32" s="34"/>
      <c r="AH32" s="34"/>
      <c r="AI32" s="34"/>
      <c r="AJ32" s="34"/>
      <c r="AK32" s="308">
        <f>SUM($AK$23:$AK$30)</f>
        <v>0</v>
      </c>
      <c r="AL32" s="298"/>
      <c r="AM32" s="298"/>
      <c r="AN32" s="298"/>
      <c r="AO32" s="309"/>
      <c r="AP32" s="32"/>
      <c r="AQ32" s="37"/>
      <c r="BE32" s="318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169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129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L2014-66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132</v>
      </c>
      <c r="D42" s="49"/>
      <c r="E42" s="49"/>
      <c r="F42" s="49"/>
      <c r="G42" s="49"/>
      <c r="H42" s="49"/>
      <c r="I42" s="49"/>
      <c r="J42" s="49"/>
      <c r="K42" s="49"/>
      <c r="L42" s="310" t="str">
        <f>$K$6</f>
        <v>DDM Jablunkov č.p. 145 - přístupové schodiště s rampou</v>
      </c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138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Obec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140</v>
      </c>
      <c r="AJ44" s="24"/>
      <c r="AK44" s="24"/>
      <c r="AL44" s="24"/>
      <c r="AM44" s="312" t="str">
        <f>IF($AN$8="","",$AN$8)</f>
        <v>01.03.2015</v>
      </c>
      <c r="AN44" s="31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144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152</v>
      </c>
      <c r="AJ46" s="24"/>
      <c r="AK46" s="24"/>
      <c r="AL46" s="24"/>
      <c r="AM46" s="314" t="str">
        <f>IF($E$17="","",$E$17)</f>
        <v> </v>
      </c>
      <c r="AN46" s="313"/>
      <c r="AO46" s="313"/>
      <c r="AP46" s="313"/>
      <c r="AQ46" s="24"/>
      <c r="AR46" s="43"/>
      <c r="AS46" s="315" t="s">
        <v>170</v>
      </c>
      <c r="AT46" s="31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150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7"/>
      <c r="AT47" s="318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9"/>
      <c r="AT48" s="31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97" t="s">
        <v>171</v>
      </c>
      <c r="D49" s="298"/>
      <c r="E49" s="298"/>
      <c r="F49" s="298"/>
      <c r="G49" s="298"/>
      <c r="H49" s="34"/>
      <c r="I49" s="299" t="s">
        <v>172</v>
      </c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300" t="s">
        <v>173</v>
      </c>
      <c r="AH49" s="298"/>
      <c r="AI49" s="298"/>
      <c r="AJ49" s="298"/>
      <c r="AK49" s="298"/>
      <c r="AL49" s="298"/>
      <c r="AM49" s="298"/>
      <c r="AN49" s="299" t="s">
        <v>174</v>
      </c>
      <c r="AO49" s="298"/>
      <c r="AP49" s="298"/>
      <c r="AQ49" s="58" t="s">
        <v>175</v>
      </c>
      <c r="AR49" s="43"/>
      <c r="AS49" s="59" t="s">
        <v>176</v>
      </c>
      <c r="AT49" s="60" t="s">
        <v>177</v>
      </c>
      <c r="AU49" s="60" t="s">
        <v>178</v>
      </c>
      <c r="AV49" s="60" t="s">
        <v>179</v>
      </c>
      <c r="AW49" s="60" t="s">
        <v>180</v>
      </c>
      <c r="AX49" s="60" t="s">
        <v>181</v>
      </c>
      <c r="AY49" s="60" t="s">
        <v>182</v>
      </c>
      <c r="AZ49" s="60" t="s">
        <v>183</v>
      </c>
      <c r="BA49" s="60" t="s">
        <v>184</v>
      </c>
      <c r="BB49" s="60" t="s">
        <v>185</v>
      </c>
      <c r="BC49" s="60" t="s">
        <v>186</v>
      </c>
      <c r="BD49" s="61" t="s">
        <v>187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188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305">
        <f>ROUND($AG$52,2)</f>
        <v>0</v>
      </c>
      <c r="AH51" s="306"/>
      <c r="AI51" s="306"/>
      <c r="AJ51" s="306"/>
      <c r="AK51" s="306"/>
      <c r="AL51" s="306"/>
      <c r="AM51" s="306"/>
      <c r="AN51" s="305">
        <f>SUM($AG$51,$AT$51)</f>
        <v>0</v>
      </c>
      <c r="AO51" s="306"/>
      <c r="AP51" s="306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189</v>
      </c>
      <c r="BT51" s="47" t="s">
        <v>190</v>
      </c>
      <c r="BV51" s="47" t="s">
        <v>191</v>
      </c>
      <c r="BW51" s="47" t="s">
        <v>121</v>
      </c>
      <c r="BX51" s="47" t="s">
        <v>192</v>
      </c>
    </row>
    <row r="52" spans="1:76" s="73" customFormat="1" ht="28.5" customHeight="1">
      <c r="A52" s="202" t="s">
        <v>892</v>
      </c>
      <c r="B52" s="74"/>
      <c r="C52" s="75"/>
      <c r="D52" s="303" t="s">
        <v>130</v>
      </c>
      <c r="E52" s="304"/>
      <c r="F52" s="304"/>
      <c r="G52" s="304"/>
      <c r="H52" s="304"/>
      <c r="I52" s="75"/>
      <c r="J52" s="303" t="s">
        <v>133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1">
        <f>'L2014-66 - DDM Jablunkov ...'!$J$25</f>
        <v>0</v>
      </c>
      <c r="AH52" s="302"/>
      <c r="AI52" s="302"/>
      <c r="AJ52" s="302"/>
      <c r="AK52" s="302"/>
      <c r="AL52" s="302"/>
      <c r="AM52" s="302"/>
      <c r="AN52" s="301">
        <f>SUM($AG$52,$AT$52)</f>
        <v>0</v>
      </c>
      <c r="AO52" s="302"/>
      <c r="AP52" s="302"/>
      <c r="AQ52" s="76" t="s">
        <v>193</v>
      </c>
      <c r="AR52" s="77"/>
      <c r="AS52" s="78">
        <v>0</v>
      </c>
      <c r="AT52" s="79">
        <f>ROUND(SUM($AV$52:$AW$52),2)</f>
        <v>0</v>
      </c>
      <c r="AU52" s="80">
        <f>'L2014-66 - DDM Jablunkov ...'!$P$92</f>
        <v>0</v>
      </c>
      <c r="AV52" s="79">
        <f>'L2014-66 - DDM Jablunkov ...'!$J$28</f>
        <v>0</v>
      </c>
      <c r="AW52" s="79">
        <f>'L2014-66 - DDM Jablunkov ...'!$J$29</f>
        <v>0</v>
      </c>
      <c r="AX52" s="79">
        <f>'L2014-66 - DDM Jablunkov ...'!$J$30</f>
        <v>0</v>
      </c>
      <c r="AY52" s="79">
        <f>'L2014-66 - DDM Jablunkov ...'!$J$31</f>
        <v>0</v>
      </c>
      <c r="AZ52" s="79">
        <f>'L2014-66 - DDM Jablunkov ...'!$F$28</f>
        <v>0</v>
      </c>
      <c r="BA52" s="79">
        <f>'L2014-66 - DDM Jablunkov ...'!$F$29</f>
        <v>0</v>
      </c>
      <c r="BB52" s="79">
        <f>'L2014-66 - DDM Jablunkov ...'!$F$30</f>
        <v>0</v>
      </c>
      <c r="BC52" s="79">
        <f>'L2014-66 - DDM Jablunkov ...'!$F$31</f>
        <v>0</v>
      </c>
      <c r="BD52" s="81">
        <f>'L2014-66 - DDM Jablunkov ...'!$F$32</f>
        <v>0</v>
      </c>
      <c r="BT52" s="73" t="s">
        <v>137</v>
      </c>
      <c r="BU52" s="73" t="s">
        <v>194</v>
      </c>
      <c r="BV52" s="73" t="s">
        <v>191</v>
      </c>
      <c r="BW52" s="73" t="s">
        <v>121</v>
      </c>
      <c r="BX52" s="73" t="s">
        <v>192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27:O27"/>
    <mergeCell ref="W27:AE27"/>
    <mergeCell ref="AK27:AO27"/>
    <mergeCell ref="L28:O28"/>
    <mergeCell ref="W28:AE28"/>
    <mergeCell ref="AK28:AO28"/>
    <mergeCell ref="W30:AE30"/>
    <mergeCell ref="AK30:AO30"/>
    <mergeCell ref="W26:AE26"/>
    <mergeCell ref="AK26:AO26"/>
    <mergeCell ref="AG51:AM51"/>
    <mergeCell ref="AN51:AP51"/>
    <mergeCell ref="X32:AB32"/>
    <mergeCell ref="AK32:AO32"/>
    <mergeCell ref="L42:AO42"/>
    <mergeCell ref="AM44:AN44"/>
    <mergeCell ref="AM46:AP46"/>
    <mergeCell ref="AN52:AP52"/>
    <mergeCell ref="AG52:AM52"/>
    <mergeCell ref="D52:H52"/>
    <mergeCell ref="J52:AF52"/>
    <mergeCell ref="AR2:BE2"/>
    <mergeCell ref="C49:G49"/>
    <mergeCell ref="I49:AF49"/>
    <mergeCell ref="AG49:AM49"/>
    <mergeCell ref="AN49:AP49"/>
    <mergeCell ref="AS46:AT48"/>
    <mergeCell ref="L29:O29"/>
    <mergeCell ref="W29:AE29"/>
    <mergeCell ref="AK29:AO29"/>
    <mergeCell ref="L30:O30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L2014-66 - DDM Jablunkov ...'!C2" tooltip="L2014-66 - DDM Jablunkov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04"/>
      <c r="C1" s="204"/>
      <c r="D1" s="203" t="s">
        <v>117</v>
      </c>
      <c r="E1" s="204"/>
      <c r="F1" s="205" t="s">
        <v>893</v>
      </c>
      <c r="G1" s="229" t="s">
        <v>894</v>
      </c>
      <c r="H1" s="229"/>
      <c r="I1" s="204"/>
      <c r="J1" s="205" t="s">
        <v>895</v>
      </c>
      <c r="K1" s="203" t="s">
        <v>195</v>
      </c>
      <c r="L1" s="205" t="s">
        <v>896</v>
      </c>
      <c r="M1" s="205"/>
      <c r="N1" s="205"/>
      <c r="O1" s="205"/>
      <c r="P1" s="205"/>
      <c r="Q1" s="205"/>
      <c r="R1" s="205"/>
      <c r="S1" s="205"/>
      <c r="T1" s="205"/>
      <c r="U1" s="201"/>
      <c r="V1" s="20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95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2" t="s">
        <v>121</v>
      </c>
      <c r="AZ2" s="6" t="s">
        <v>196</v>
      </c>
      <c r="BA2" s="6" t="s">
        <v>196</v>
      </c>
      <c r="BB2" s="6" t="s">
        <v>153</v>
      </c>
      <c r="BC2" s="6" t="s">
        <v>197</v>
      </c>
      <c r="BD2" s="6" t="s">
        <v>198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198</v>
      </c>
      <c r="AZ3" s="6" t="s">
        <v>199</v>
      </c>
      <c r="BA3" s="6" t="s">
        <v>200</v>
      </c>
      <c r="BB3" s="6" t="s">
        <v>153</v>
      </c>
      <c r="BC3" s="6" t="s">
        <v>201</v>
      </c>
      <c r="BD3" s="6" t="s">
        <v>198</v>
      </c>
    </row>
    <row r="4" spans="2:56" s="2" customFormat="1" ht="37.5" customHeight="1">
      <c r="B4" s="10"/>
      <c r="C4" s="11"/>
      <c r="D4" s="12" t="s">
        <v>202</v>
      </c>
      <c r="E4" s="11"/>
      <c r="F4" s="11"/>
      <c r="G4" s="11"/>
      <c r="H4" s="11"/>
      <c r="J4" s="11"/>
      <c r="K4" s="13"/>
      <c r="M4" s="14" t="s">
        <v>126</v>
      </c>
      <c r="AT4" s="2" t="s">
        <v>120</v>
      </c>
      <c r="AZ4" s="6" t="s">
        <v>203</v>
      </c>
      <c r="BA4" s="6" t="s">
        <v>204</v>
      </c>
      <c r="BB4" s="6" t="s">
        <v>205</v>
      </c>
      <c r="BC4" s="6" t="s">
        <v>206</v>
      </c>
      <c r="BD4" s="6" t="s">
        <v>198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132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310" t="s">
        <v>133</v>
      </c>
      <c r="F7" s="313"/>
      <c r="G7" s="313"/>
      <c r="H7" s="313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135</v>
      </c>
      <c r="E9" s="24"/>
      <c r="F9" s="17"/>
      <c r="G9" s="24"/>
      <c r="H9" s="24"/>
      <c r="I9" s="83" t="s">
        <v>136</v>
      </c>
      <c r="J9" s="17"/>
      <c r="K9" s="27"/>
    </row>
    <row r="10" spans="2:11" s="6" customFormat="1" ht="15" customHeight="1">
      <c r="B10" s="23"/>
      <c r="C10" s="24"/>
      <c r="D10" s="19" t="s">
        <v>138</v>
      </c>
      <c r="E10" s="24"/>
      <c r="F10" s="17" t="s">
        <v>139</v>
      </c>
      <c r="G10" s="24"/>
      <c r="H10" s="24"/>
      <c r="I10" s="83" t="s">
        <v>140</v>
      </c>
      <c r="J10" s="52" t="str">
        <f>'Rekapitulace stavby'!$AN$8</f>
        <v>01.03.2015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144</v>
      </c>
      <c r="E12" s="24"/>
      <c r="F12" s="24"/>
      <c r="G12" s="24"/>
      <c r="H12" s="24"/>
      <c r="I12" s="83" t="s">
        <v>145</v>
      </c>
      <c r="J12" s="17" t="s">
        <v>146</v>
      </c>
      <c r="K12" s="27"/>
    </row>
    <row r="13" spans="2:11" s="6" customFormat="1" ht="18.75" customHeight="1">
      <c r="B13" s="23"/>
      <c r="C13" s="24"/>
      <c r="D13" s="24"/>
      <c r="E13" s="17" t="s">
        <v>147</v>
      </c>
      <c r="F13" s="24"/>
      <c r="G13" s="24"/>
      <c r="H13" s="24"/>
      <c r="I13" s="83" t="s">
        <v>148</v>
      </c>
      <c r="J13" s="17" t="s">
        <v>149</v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150</v>
      </c>
      <c r="E15" s="24"/>
      <c r="F15" s="24"/>
      <c r="G15" s="24"/>
      <c r="H15" s="24"/>
      <c r="I15" s="83" t="s">
        <v>145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148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152</v>
      </c>
      <c r="E18" s="24"/>
      <c r="F18" s="24"/>
      <c r="G18" s="24"/>
      <c r="H18" s="24"/>
      <c r="I18" s="83" t="s">
        <v>145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148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155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224"/>
      <c r="F22" s="228"/>
      <c r="G22" s="228"/>
      <c r="H22" s="228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156</v>
      </c>
      <c r="E25" s="24"/>
      <c r="F25" s="24"/>
      <c r="G25" s="24"/>
      <c r="H25" s="24"/>
      <c r="J25" s="67">
        <f>ROUND($J$92,2)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158</v>
      </c>
      <c r="G27" s="24"/>
      <c r="H27" s="24"/>
      <c r="I27" s="90" t="s">
        <v>157</v>
      </c>
      <c r="J27" s="28" t="s">
        <v>159</v>
      </c>
      <c r="K27" s="27"/>
    </row>
    <row r="28" spans="2:11" s="6" customFormat="1" ht="15" customHeight="1">
      <c r="B28" s="23"/>
      <c r="C28" s="24"/>
      <c r="D28" s="30" t="s">
        <v>160</v>
      </c>
      <c r="E28" s="30" t="s">
        <v>161</v>
      </c>
      <c r="F28" s="91">
        <f>ROUND(SUM($BE$92:$BE$438),2)</f>
        <v>0</v>
      </c>
      <c r="G28" s="24"/>
      <c r="H28" s="24"/>
      <c r="I28" s="92">
        <v>0.21</v>
      </c>
      <c r="J28" s="91">
        <f>ROUND(ROUND((SUM($BE$92:$BE$438)),2)*$I$28,2)</f>
        <v>0</v>
      </c>
      <c r="K28" s="27"/>
    </row>
    <row r="29" spans="2:11" s="6" customFormat="1" ht="15" customHeight="1">
      <c r="B29" s="23"/>
      <c r="C29" s="24"/>
      <c r="D29" s="24"/>
      <c r="E29" s="30" t="s">
        <v>162</v>
      </c>
      <c r="F29" s="91">
        <f>ROUND(SUM($BF$92:$BF$438),2)</f>
        <v>0</v>
      </c>
      <c r="G29" s="24"/>
      <c r="H29" s="24"/>
      <c r="I29" s="92">
        <v>0.15</v>
      </c>
      <c r="J29" s="91">
        <f>ROUND(ROUND((SUM($BF$92:$BF$438)),2)*$I$29,2)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163</v>
      </c>
      <c r="F30" s="91">
        <f>ROUND(SUM($BG$92:$BG$438),2)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164</v>
      </c>
      <c r="F31" s="91">
        <f>ROUND(SUM($BH$92:$BH$438),2)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165</v>
      </c>
      <c r="F32" s="91">
        <f>ROUND(SUM($BI$92:$BI$438),2)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166</v>
      </c>
      <c r="E34" s="34"/>
      <c r="F34" s="34"/>
      <c r="G34" s="93" t="s">
        <v>167</v>
      </c>
      <c r="H34" s="35" t="s">
        <v>168</v>
      </c>
      <c r="I34" s="94"/>
      <c r="J34" s="36">
        <f>SUM($J$25:$J$32)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207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132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310" t="str">
        <f>$E$7</f>
        <v>DDM Jablunkov č.p. 145 - přístupové schodiště s rampou</v>
      </c>
      <c r="F43" s="313"/>
      <c r="G43" s="313"/>
      <c r="H43" s="313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138</v>
      </c>
      <c r="D45" s="24"/>
      <c r="E45" s="24"/>
      <c r="F45" s="17" t="str">
        <f>$F$10</f>
        <v>Obec Jablunkov</v>
      </c>
      <c r="G45" s="24"/>
      <c r="H45" s="24"/>
      <c r="I45" s="83" t="s">
        <v>140</v>
      </c>
      <c r="J45" s="52" t="str">
        <f>IF($J$10="","",$J$10)</f>
        <v>01.03.2015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144</v>
      </c>
      <c r="D47" s="24"/>
      <c r="E47" s="24"/>
      <c r="F47" s="17" t="str">
        <f>$E$13</f>
        <v>Město Jablunkov</v>
      </c>
      <c r="G47" s="24"/>
      <c r="H47" s="24"/>
      <c r="I47" s="83" t="s">
        <v>152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150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208</v>
      </c>
      <c r="D50" s="32"/>
      <c r="E50" s="32"/>
      <c r="F50" s="32"/>
      <c r="G50" s="32"/>
      <c r="H50" s="32"/>
      <c r="I50" s="101"/>
      <c r="J50" s="102" t="s">
        <v>209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210</v>
      </c>
      <c r="D52" s="24"/>
      <c r="E52" s="24"/>
      <c r="F52" s="24"/>
      <c r="G52" s="24"/>
      <c r="H52" s="24"/>
      <c r="J52" s="67">
        <f>$J$92</f>
        <v>0</v>
      </c>
      <c r="K52" s="27"/>
      <c r="AU52" s="6" t="s">
        <v>211</v>
      </c>
    </row>
    <row r="53" spans="2:11" s="103" customFormat="1" ht="25.5" customHeight="1">
      <c r="B53" s="104"/>
      <c r="C53" s="105"/>
      <c r="D53" s="106" t="s">
        <v>212</v>
      </c>
      <c r="E53" s="106"/>
      <c r="F53" s="106"/>
      <c r="G53" s="106"/>
      <c r="H53" s="106"/>
      <c r="I53" s="107"/>
      <c r="J53" s="108">
        <f>$J$93</f>
        <v>0</v>
      </c>
      <c r="K53" s="109"/>
    </row>
    <row r="54" spans="2:11" s="110" customFormat="1" ht="21" customHeight="1">
      <c r="B54" s="111"/>
      <c r="C54" s="112"/>
      <c r="D54" s="113" t="s">
        <v>213</v>
      </c>
      <c r="E54" s="113"/>
      <c r="F54" s="113"/>
      <c r="G54" s="113"/>
      <c r="H54" s="113"/>
      <c r="I54" s="114"/>
      <c r="J54" s="115">
        <f>$J$94</f>
        <v>0</v>
      </c>
      <c r="K54" s="116"/>
    </row>
    <row r="55" spans="2:11" s="110" customFormat="1" ht="21" customHeight="1">
      <c r="B55" s="111"/>
      <c r="C55" s="112"/>
      <c r="D55" s="113" t="s">
        <v>214</v>
      </c>
      <c r="E55" s="113"/>
      <c r="F55" s="113"/>
      <c r="G55" s="113"/>
      <c r="H55" s="113"/>
      <c r="I55" s="114"/>
      <c r="J55" s="115">
        <f>$J$163</f>
        <v>0</v>
      </c>
      <c r="K55" s="116"/>
    </row>
    <row r="56" spans="2:11" s="110" customFormat="1" ht="21" customHeight="1">
      <c r="B56" s="111"/>
      <c r="C56" s="112"/>
      <c r="D56" s="113" t="s">
        <v>215</v>
      </c>
      <c r="E56" s="113"/>
      <c r="F56" s="113"/>
      <c r="G56" s="113"/>
      <c r="H56" s="113"/>
      <c r="I56" s="114"/>
      <c r="J56" s="115">
        <f>$J$217</f>
        <v>0</v>
      </c>
      <c r="K56" s="116"/>
    </row>
    <row r="57" spans="2:11" s="110" customFormat="1" ht="21" customHeight="1">
      <c r="B57" s="111"/>
      <c r="C57" s="112"/>
      <c r="D57" s="113" t="s">
        <v>216</v>
      </c>
      <c r="E57" s="113"/>
      <c r="F57" s="113"/>
      <c r="G57" s="113"/>
      <c r="H57" s="113"/>
      <c r="I57" s="114"/>
      <c r="J57" s="115">
        <f>$J$221</f>
        <v>0</v>
      </c>
      <c r="K57" s="116"/>
    </row>
    <row r="58" spans="2:11" s="110" customFormat="1" ht="21" customHeight="1">
      <c r="B58" s="111"/>
      <c r="C58" s="112"/>
      <c r="D58" s="113" t="s">
        <v>217</v>
      </c>
      <c r="E58" s="113"/>
      <c r="F58" s="113"/>
      <c r="G58" s="113"/>
      <c r="H58" s="113"/>
      <c r="I58" s="114"/>
      <c r="J58" s="115">
        <f>$J$240</f>
        <v>0</v>
      </c>
      <c r="K58" s="116"/>
    </row>
    <row r="59" spans="2:11" s="110" customFormat="1" ht="21" customHeight="1">
      <c r="B59" s="111"/>
      <c r="C59" s="112"/>
      <c r="D59" s="113" t="s">
        <v>218</v>
      </c>
      <c r="E59" s="113"/>
      <c r="F59" s="113"/>
      <c r="G59" s="113"/>
      <c r="H59" s="113"/>
      <c r="I59" s="114"/>
      <c r="J59" s="115">
        <f>$J$254</f>
        <v>0</v>
      </c>
      <c r="K59" s="116"/>
    </row>
    <row r="60" spans="2:11" s="110" customFormat="1" ht="21" customHeight="1">
      <c r="B60" s="111"/>
      <c r="C60" s="112"/>
      <c r="D60" s="113" t="s">
        <v>219</v>
      </c>
      <c r="E60" s="113"/>
      <c r="F60" s="113"/>
      <c r="G60" s="113"/>
      <c r="H60" s="113"/>
      <c r="I60" s="114"/>
      <c r="J60" s="115">
        <f>$J$291</f>
        <v>0</v>
      </c>
      <c r="K60" s="116"/>
    </row>
    <row r="61" spans="2:11" s="110" customFormat="1" ht="21" customHeight="1">
      <c r="B61" s="111"/>
      <c r="C61" s="112"/>
      <c r="D61" s="113" t="s">
        <v>220</v>
      </c>
      <c r="E61" s="113"/>
      <c r="F61" s="113"/>
      <c r="G61" s="113"/>
      <c r="H61" s="113"/>
      <c r="I61" s="114"/>
      <c r="J61" s="115">
        <f>$J$311</f>
        <v>0</v>
      </c>
      <c r="K61" s="116"/>
    </row>
    <row r="62" spans="2:11" s="110" customFormat="1" ht="21" customHeight="1">
      <c r="B62" s="111"/>
      <c r="C62" s="112"/>
      <c r="D62" s="113" t="s">
        <v>221</v>
      </c>
      <c r="E62" s="113"/>
      <c r="F62" s="113"/>
      <c r="G62" s="113"/>
      <c r="H62" s="113"/>
      <c r="I62" s="114"/>
      <c r="J62" s="115">
        <f>$J$319</f>
        <v>0</v>
      </c>
      <c r="K62" s="116"/>
    </row>
    <row r="63" spans="2:11" s="103" customFormat="1" ht="25.5" customHeight="1">
      <c r="B63" s="104"/>
      <c r="C63" s="105"/>
      <c r="D63" s="106" t="s">
        <v>222</v>
      </c>
      <c r="E63" s="106"/>
      <c r="F63" s="106"/>
      <c r="G63" s="106"/>
      <c r="H63" s="106"/>
      <c r="I63" s="107"/>
      <c r="J63" s="108">
        <f>$J$322</f>
        <v>0</v>
      </c>
      <c r="K63" s="109"/>
    </row>
    <row r="64" spans="2:11" s="110" customFormat="1" ht="21" customHeight="1">
      <c r="B64" s="111"/>
      <c r="C64" s="112"/>
      <c r="D64" s="113" t="s">
        <v>223</v>
      </c>
      <c r="E64" s="113"/>
      <c r="F64" s="113"/>
      <c r="G64" s="113"/>
      <c r="H64" s="113"/>
      <c r="I64" s="114"/>
      <c r="J64" s="115">
        <f>$J$323</f>
        <v>0</v>
      </c>
      <c r="K64" s="116"/>
    </row>
    <row r="65" spans="2:11" s="110" customFormat="1" ht="21" customHeight="1">
      <c r="B65" s="111"/>
      <c r="C65" s="112"/>
      <c r="D65" s="113" t="s">
        <v>224</v>
      </c>
      <c r="E65" s="113"/>
      <c r="F65" s="113"/>
      <c r="G65" s="113"/>
      <c r="H65" s="113"/>
      <c r="I65" s="114"/>
      <c r="J65" s="115">
        <f>$J$336</f>
        <v>0</v>
      </c>
      <c r="K65" s="116"/>
    </row>
    <row r="66" spans="2:11" s="110" customFormat="1" ht="21" customHeight="1">
      <c r="B66" s="111"/>
      <c r="C66" s="112"/>
      <c r="D66" s="113" t="s">
        <v>225</v>
      </c>
      <c r="E66" s="113"/>
      <c r="F66" s="113"/>
      <c r="G66" s="113"/>
      <c r="H66" s="113"/>
      <c r="I66" s="114"/>
      <c r="J66" s="115">
        <f>$J$344</f>
        <v>0</v>
      </c>
      <c r="K66" s="116"/>
    </row>
    <row r="67" spans="2:11" s="110" customFormat="1" ht="21" customHeight="1">
      <c r="B67" s="111"/>
      <c r="C67" s="112"/>
      <c r="D67" s="113" t="s">
        <v>226</v>
      </c>
      <c r="E67" s="113"/>
      <c r="F67" s="113"/>
      <c r="G67" s="113"/>
      <c r="H67" s="113"/>
      <c r="I67" s="114"/>
      <c r="J67" s="115">
        <f>$J$353</f>
        <v>0</v>
      </c>
      <c r="K67" s="116"/>
    </row>
    <row r="68" spans="2:11" s="110" customFormat="1" ht="21" customHeight="1">
      <c r="B68" s="111"/>
      <c r="C68" s="112"/>
      <c r="D68" s="113" t="s">
        <v>227</v>
      </c>
      <c r="E68" s="113"/>
      <c r="F68" s="113"/>
      <c r="G68" s="113"/>
      <c r="H68" s="113"/>
      <c r="I68" s="114"/>
      <c r="J68" s="115">
        <f>$J$380</f>
        <v>0</v>
      </c>
      <c r="K68" s="116"/>
    </row>
    <row r="69" spans="2:11" s="103" customFormat="1" ht="25.5" customHeight="1">
      <c r="B69" s="104"/>
      <c r="C69" s="105"/>
      <c r="D69" s="106" t="s">
        <v>228</v>
      </c>
      <c r="E69" s="106"/>
      <c r="F69" s="106"/>
      <c r="G69" s="106"/>
      <c r="H69" s="106"/>
      <c r="I69" s="107"/>
      <c r="J69" s="108">
        <f>$J$388</f>
        <v>0</v>
      </c>
      <c r="K69" s="109"/>
    </row>
    <row r="70" spans="2:11" s="110" customFormat="1" ht="21" customHeight="1">
      <c r="B70" s="111"/>
      <c r="C70" s="112"/>
      <c r="D70" s="113" t="s">
        <v>229</v>
      </c>
      <c r="E70" s="113"/>
      <c r="F70" s="113"/>
      <c r="G70" s="113"/>
      <c r="H70" s="113"/>
      <c r="I70" s="114"/>
      <c r="J70" s="115">
        <f>$J$389</f>
        <v>0</v>
      </c>
      <c r="K70" s="116"/>
    </row>
    <row r="71" spans="2:11" s="110" customFormat="1" ht="21" customHeight="1">
      <c r="B71" s="111"/>
      <c r="C71" s="112"/>
      <c r="D71" s="113" t="s">
        <v>230</v>
      </c>
      <c r="E71" s="113"/>
      <c r="F71" s="113"/>
      <c r="G71" s="113"/>
      <c r="H71" s="113"/>
      <c r="I71" s="114"/>
      <c r="J71" s="115">
        <f>$J$396</f>
        <v>0</v>
      </c>
      <c r="K71" s="116"/>
    </row>
    <row r="72" spans="2:11" s="110" customFormat="1" ht="21" customHeight="1">
      <c r="B72" s="111"/>
      <c r="C72" s="112"/>
      <c r="D72" s="113" t="s">
        <v>231</v>
      </c>
      <c r="E72" s="113"/>
      <c r="F72" s="113"/>
      <c r="G72" s="113"/>
      <c r="H72" s="113"/>
      <c r="I72" s="114"/>
      <c r="J72" s="115">
        <f>$J$400</f>
        <v>0</v>
      </c>
      <c r="K72" s="116"/>
    </row>
    <row r="73" spans="2:11" s="110" customFormat="1" ht="21" customHeight="1">
      <c r="B73" s="111"/>
      <c r="C73" s="112"/>
      <c r="D73" s="113" t="s">
        <v>232</v>
      </c>
      <c r="E73" s="113"/>
      <c r="F73" s="113"/>
      <c r="G73" s="113"/>
      <c r="H73" s="113"/>
      <c r="I73" s="114"/>
      <c r="J73" s="115">
        <f>$J$415</f>
        <v>0</v>
      </c>
      <c r="K73" s="116"/>
    </row>
    <row r="74" spans="2:11" s="103" customFormat="1" ht="25.5" customHeight="1">
      <c r="B74" s="104"/>
      <c r="C74" s="105"/>
      <c r="D74" s="106" t="s">
        <v>233</v>
      </c>
      <c r="E74" s="106"/>
      <c r="F74" s="106"/>
      <c r="G74" s="106"/>
      <c r="H74" s="106"/>
      <c r="I74" s="107"/>
      <c r="J74" s="108">
        <f>$J$422</f>
        <v>0</v>
      </c>
      <c r="K74" s="109"/>
    </row>
    <row r="75" spans="2:11" s="6" customFormat="1" ht="22.5" customHeight="1">
      <c r="B75" s="23"/>
      <c r="C75" s="24"/>
      <c r="D75" s="24"/>
      <c r="E75" s="24"/>
      <c r="F75" s="24"/>
      <c r="G75" s="24"/>
      <c r="H75" s="24"/>
      <c r="J75" s="24"/>
      <c r="K75" s="27"/>
    </row>
    <row r="76" spans="2:11" s="6" customFormat="1" ht="7.5" customHeight="1">
      <c r="B76" s="38"/>
      <c r="C76" s="39"/>
      <c r="D76" s="39"/>
      <c r="E76" s="39"/>
      <c r="F76" s="39"/>
      <c r="G76" s="39"/>
      <c r="H76" s="39"/>
      <c r="I76" s="96"/>
      <c r="J76" s="39"/>
      <c r="K76" s="40"/>
    </row>
    <row r="80" spans="2:12" s="6" customFormat="1" ht="7.5" customHeight="1">
      <c r="B80" s="41"/>
      <c r="C80" s="42"/>
      <c r="D80" s="42"/>
      <c r="E80" s="42"/>
      <c r="F80" s="42"/>
      <c r="G80" s="42"/>
      <c r="H80" s="42"/>
      <c r="I80" s="98"/>
      <c r="J80" s="42"/>
      <c r="K80" s="42"/>
      <c r="L80" s="43"/>
    </row>
    <row r="81" spans="2:12" s="6" customFormat="1" ht="37.5" customHeight="1">
      <c r="B81" s="23"/>
      <c r="C81" s="12" t="s">
        <v>234</v>
      </c>
      <c r="D81" s="24"/>
      <c r="E81" s="24"/>
      <c r="F81" s="24"/>
      <c r="G81" s="24"/>
      <c r="H81" s="24"/>
      <c r="J81" s="24"/>
      <c r="K81" s="24"/>
      <c r="L81" s="43"/>
    </row>
    <row r="82" spans="2:12" s="6" customFormat="1" ht="7.5" customHeight="1">
      <c r="B82" s="23"/>
      <c r="C82" s="24"/>
      <c r="D82" s="24"/>
      <c r="E82" s="24"/>
      <c r="F82" s="24"/>
      <c r="G82" s="24"/>
      <c r="H82" s="24"/>
      <c r="J82" s="24"/>
      <c r="K82" s="24"/>
      <c r="L82" s="43"/>
    </row>
    <row r="83" spans="2:12" s="6" customFormat="1" ht="15" customHeight="1">
      <c r="B83" s="23"/>
      <c r="C83" s="19" t="s">
        <v>132</v>
      </c>
      <c r="D83" s="24"/>
      <c r="E83" s="24"/>
      <c r="F83" s="24"/>
      <c r="G83" s="24"/>
      <c r="H83" s="24"/>
      <c r="J83" s="24"/>
      <c r="K83" s="24"/>
      <c r="L83" s="43"/>
    </row>
    <row r="84" spans="2:12" s="6" customFormat="1" ht="19.5" customHeight="1">
      <c r="B84" s="23"/>
      <c r="C84" s="24"/>
      <c r="D84" s="24"/>
      <c r="E84" s="310" t="str">
        <f>$E$7</f>
        <v>DDM Jablunkov č.p. 145 - přístupové schodiště s rampou</v>
      </c>
      <c r="F84" s="313"/>
      <c r="G84" s="313"/>
      <c r="H84" s="313"/>
      <c r="J84" s="24"/>
      <c r="K84" s="24"/>
      <c r="L84" s="43"/>
    </row>
    <row r="85" spans="2:12" s="6" customFormat="1" ht="7.5" customHeight="1">
      <c r="B85" s="23"/>
      <c r="C85" s="24"/>
      <c r="D85" s="24"/>
      <c r="E85" s="24"/>
      <c r="F85" s="24"/>
      <c r="G85" s="24"/>
      <c r="H85" s="24"/>
      <c r="J85" s="24"/>
      <c r="K85" s="24"/>
      <c r="L85" s="43"/>
    </row>
    <row r="86" spans="2:12" s="6" customFormat="1" ht="18.75" customHeight="1">
      <c r="B86" s="23"/>
      <c r="C86" s="19" t="s">
        <v>138</v>
      </c>
      <c r="D86" s="24"/>
      <c r="E86" s="24"/>
      <c r="F86" s="17" t="str">
        <f>$F$10</f>
        <v>Obec Jablunkov</v>
      </c>
      <c r="G86" s="24"/>
      <c r="H86" s="24"/>
      <c r="I86" s="83" t="s">
        <v>140</v>
      </c>
      <c r="J86" s="52" t="str">
        <f>IF($J$10="","",$J$10)</f>
        <v>01.03.2015</v>
      </c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.75" customHeight="1">
      <c r="B88" s="23"/>
      <c r="C88" s="19" t="s">
        <v>144</v>
      </c>
      <c r="D88" s="24"/>
      <c r="E88" s="24"/>
      <c r="F88" s="17" t="str">
        <f>$E$13</f>
        <v>Město Jablunkov</v>
      </c>
      <c r="G88" s="24"/>
      <c r="H88" s="24"/>
      <c r="I88" s="83" t="s">
        <v>152</v>
      </c>
      <c r="J88" s="17" t="str">
        <f>$E$19</f>
        <v> </v>
      </c>
      <c r="K88" s="24"/>
      <c r="L88" s="43"/>
    </row>
    <row r="89" spans="2:12" s="6" customFormat="1" ht="15" customHeight="1">
      <c r="B89" s="23"/>
      <c r="C89" s="19" t="s">
        <v>150</v>
      </c>
      <c r="D89" s="24"/>
      <c r="E89" s="24"/>
      <c r="F89" s="17">
        <f>IF($E$16="","",$E$16)</f>
      </c>
      <c r="G89" s="24"/>
      <c r="H89" s="24"/>
      <c r="J89" s="24"/>
      <c r="K89" s="24"/>
      <c r="L89" s="43"/>
    </row>
    <row r="90" spans="2:12" s="6" customFormat="1" ht="11.25" customHeight="1">
      <c r="B90" s="23"/>
      <c r="C90" s="24"/>
      <c r="D90" s="24"/>
      <c r="E90" s="24"/>
      <c r="F90" s="24"/>
      <c r="G90" s="24"/>
      <c r="H90" s="24"/>
      <c r="J90" s="24"/>
      <c r="K90" s="24"/>
      <c r="L90" s="43"/>
    </row>
    <row r="91" spans="2:20" s="117" customFormat="1" ht="30" customHeight="1">
      <c r="B91" s="118"/>
      <c r="C91" s="119" t="s">
        <v>235</v>
      </c>
      <c r="D91" s="120" t="s">
        <v>175</v>
      </c>
      <c r="E91" s="120" t="s">
        <v>171</v>
      </c>
      <c r="F91" s="120" t="s">
        <v>236</v>
      </c>
      <c r="G91" s="120" t="s">
        <v>237</v>
      </c>
      <c r="H91" s="120" t="s">
        <v>238</v>
      </c>
      <c r="I91" s="121" t="s">
        <v>239</v>
      </c>
      <c r="J91" s="120" t="s">
        <v>240</v>
      </c>
      <c r="K91" s="122" t="s">
        <v>241</v>
      </c>
      <c r="L91" s="123"/>
      <c r="M91" s="59" t="s">
        <v>242</v>
      </c>
      <c r="N91" s="60" t="s">
        <v>160</v>
      </c>
      <c r="O91" s="60" t="s">
        <v>243</v>
      </c>
      <c r="P91" s="60" t="s">
        <v>244</v>
      </c>
      <c r="Q91" s="60" t="s">
        <v>245</v>
      </c>
      <c r="R91" s="60" t="s">
        <v>246</v>
      </c>
      <c r="S91" s="60" t="s">
        <v>247</v>
      </c>
      <c r="T91" s="61" t="s">
        <v>248</v>
      </c>
    </row>
    <row r="92" spans="2:63" s="6" customFormat="1" ht="30" customHeight="1">
      <c r="B92" s="23"/>
      <c r="C92" s="66" t="s">
        <v>210</v>
      </c>
      <c r="D92" s="24"/>
      <c r="E92" s="24"/>
      <c r="F92" s="24"/>
      <c r="G92" s="24"/>
      <c r="H92" s="24"/>
      <c r="J92" s="124">
        <f>$BK$92</f>
        <v>0</v>
      </c>
      <c r="K92" s="24"/>
      <c r="L92" s="43"/>
      <c r="M92" s="63"/>
      <c r="N92" s="64"/>
      <c r="O92" s="64"/>
      <c r="P92" s="125">
        <f>$P$93+$P$322+$P$388+$P$422</f>
        <v>0</v>
      </c>
      <c r="Q92" s="64"/>
      <c r="R92" s="125">
        <f>$R$93+$R$322+$R$388+$R$422</f>
        <v>252.21767760999998</v>
      </c>
      <c r="S92" s="64"/>
      <c r="T92" s="126">
        <f>$T$93+$T$322+$T$388+$T$422</f>
        <v>46.05222</v>
      </c>
      <c r="AT92" s="6" t="s">
        <v>189</v>
      </c>
      <c r="AU92" s="6" t="s">
        <v>211</v>
      </c>
      <c r="BK92" s="127">
        <f>$BK$93+$BK$322+$BK$388+$BK$422</f>
        <v>0</v>
      </c>
    </row>
    <row r="93" spans="2:63" s="128" customFormat="1" ht="37.5" customHeight="1">
      <c r="B93" s="129"/>
      <c r="C93" s="130"/>
      <c r="D93" s="130" t="s">
        <v>189</v>
      </c>
      <c r="E93" s="131" t="s">
        <v>249</v>
      </c>
      <c r="F93" s="131" t="s">
        <v>250</v>
      </c>
      <c r="G93" s="130"/>
      <c r="H93" s="130"/>
      <c r="J93" s="132">
        <f>$BK$93</f>
        <v>0</v>
      </c>
      <c r="K93" s="130"/>
      <c r="L93" s="133"/>
      <c r="M93" s="134"/>
      <c r="N93" s="130"/>
      <c r="O93" s="130"/>
      <c r="P93" s="135">
        <f>$P$94+$P$163+$P$217+$P$221+$P$240+$P$254+$P$291+$P$311+$P$319</f>
        <v>0</v>
      </c>
      <c r="Q93" s="130"/>
      <c r="R93" s="135">
        <f>$R$94+$R$163+$R$217+$R$221+$R$240+$R$254+$R$291+$R$311+$R$319</f>
        <v>251.62411895</v>
      </c>
      <c r="S93" s="130"/>
      <c r="T93" s="136">
        <f>$T$94+$T$163+$T$217+$T$221+$T$240+$T$254+$T$291+$T$311+$T$319</f>
        <v>45.81689</v>
      </c>
      <c r="AR93" s="137" t="s">
        <v>137</v>
      </c>
      <c r="AT93" s="137" t="s">
        <v>189</v>
      </c>
      <c r="AU93" s="137" t="s">
        <v>190</v>
      </c>
      <c r="AY93" s="137" t="s">
        <v>251</v>
      </c>
      <c r="BK93" s="138">
        <f>$BK$94+$BK$163+$BK$217+$BK$221+$BK$240+$BK$254+$BK$291+$BK$311+$BK$319</f>
        <v>0</v>
      </c>
    </row>
    <row r="94" spans="2:63" s="128" customFormat="1" ht="21" customHeight="1">
      <c r="B94" s="129"/>
      <c r="C94" s="130"/>
      <c r="D94" s="130" t="s">
        <v>189</v>
      </c>
      <c r="E94" s="139" t="s">
        <v>137</v>
      </c>
      <c r="F94" s="139" t="s">
        <v>252</v>
      </c>
      <c r="G94" s="130"/>
      <c r="H94" s="130"/>
      <c r="J94" s="140">
        <f>$BK$94</f>
        <v>0</v>
      </c>
      <c r="K94" s="130"/>
      <c r="L94" s="133"/>
      <c r="M94" s="134"/>
      <c r="N94" s="130"/>
      <c r="O94" s="130"/>
      <c r="P94" s="135">
        <f>SUM($P$95:$P$162)</f>
        <v>0</v>
      </c>
      <c r="Q94" s="130"/>
      <c r="R94" s="135">
        <f>SUM($R$95:$R$162)</f>
        <v>98.72478799999999</v>
      </c>
      <c r="S94" s="130"/>
      <c r="T94" s="136">
        <f>SUM($T$95:$T$162)</f>
        <v>33.233689999999996</v>
      </c>
      <c r="AR94" s="137" t="s">
        <v>137</v>
      </c>
      <c r="AT94" s="137" t="s">
        <v>189</v>
      </c>
      <c r="AU94" s="137" t="s">
        <v>137</v>
      </c>
      <c r="AY94" s="137" t="s">
        <v>251</v>
      </c>
      <c r="BK94" s="138">
        <f>SUM($BK$95:$BK$162)</f>
        <v>0</v>
      </c>
    </row>
    <row r="95" spans="2:65" s="6" customFormat="1" ht="15.75" customHeight="1">
      <c r="B95" s="23"/>
      <c r="C95" s="141" t="s">
        <v>137</v>
      </c>
      <c r="D95" s="141" t="s">
        <v>253</v>
      </c>
      <c r="E95" s="142" t="s">
        <v>254</v>
      </c>
      <c r="F95" s="143" t="s">
        <v>255</v>
      </c>
      <c r="G95" s="144" t="s">
        <v>205</v>
      </c>
      <c r="H95" s="145">
        <v>91.957</v>
      </c>
      <c r="I95" s="146"/>
      <c r="J95" s="147">
        <f>ROUND($I$95*$H$95,2)</f>
        <v>0</v>
      </c>
      <c r="K95" s="143" t="s">
        <v>256</v>
      </c>
      <c r="L95" s="43"/>
      <c r="M95" s="148"/>
      <c r="N95" s="149" t="s">
        <v>161</v>
      </c>
      <c r="O95" s="24"/>
      <c r="P95" s="150">
        <f>$O$95*$H$95</f>
        <v>0</v>
      </c>
      <c r="Q95" s="150">
        <v>0</v>
      </c>
      <c r="R95" s="150">
        <f>$Q$95*$H$95</f>
        <v>0</v>
      </c>
      <c r="S95" s="150">
        <v>0.26</v>
      </c>
      <c r="T95" s="151">
        <f>$S$95*$H$95</f>
        <v>23.90882</v>
      </c>
      <c r="AR95" s="84" t="s">
        <v>257</v>
      </c>
      <c r="AT95" s="84" t="s">
        <v>253</v>
      </c>
      <c r="AU95" s="84" t="s">
        <v>198</v>
      </c>
      <c r="AY95" s="6" t="s">
        <v>251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137</v>
      </c>
      <c r="BK95" s="152">
        <f>ROUND($I$95*$H$95,2)</f>
        <v>0</v>
      </c>
      <c r="BL95" s="84" t="s">
        <v>257</v>
      </c>
      <c r="BM95" s="84" t="s">
        <v>258</v>
      </c>
    </row>
    <row r="96" spans="2:47" s="6" customFormat="1" ht="27" customHeight="1">
      <c r="B96" s="23"/>
      <c r="C96" s="24"/>
      <c r="D96" s="153" t="s">
        <v>259</v>
      </c>
      <c r="E96" s="24"/>
      <c r="F96" s="154" t="s">
        <v>260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259</v>
      </c>
      <c r="AU96" s="6" t="s">
        <v>198</v>
      </c>
    </row>
    <row r="97" spans="2:51" s="6" customFormat="1" ht="15.75" customHeight="1">
      <c r="B97" s="155"/>
      <c r="C97" s="156"/>
      <c r="D97" s="157" t="s">
        <v>261</v>
      </c>
      <c r="E97" s="156"/>
      <c r="F97" s="158" t="s">
        <v>262</v>
      </c>
      <c r="G97" s="156"/>
      <c r="H97" s="159">
        <v>5.957</v>
      </c>
      <c r="J97" s="156"/>
      <c r="K97" s="156"/>
      <c r="L97" s="160"/>
      <c r="M97" s="161"/>
      <c r="N97" s="156"/>
      <c r="O97" s="156"/>
      <c r="P97" s="156"/>
      <c r="Q97" s="156"/>
      <c r="R97" s="156"/>
      <c r="S97" s="156"/>
      <c r="T97" s="162"/>
      <c r="AT97" s="163" t="s">
        <v>261</v>
      </c>
      <c r="AU97" s="163" t="s">
        <v>198</v>
      </c>
      <c r="AV97" s="163" t="s">
        <v>198</v>
      </c>
      <c r="AW97" s="163" t="s">
        <v>211</v>
      </c>
      <c r="AX97" s="163" t="s">
        <v>190</v>
      </c>
      <c r="AY97" s="163" t="s">
        <v>251</v>
      </c>
    </row>
    <row r="98" spans="2:51" s="6" customFormat="1" ht="15.75" customHeight="1">
      <c r="B98" s="155"/>
      <c r="C98" s="156"/>
      <c r="D98" s="157" t="s">
        <v>261</v>
      </c>
      <c r="E98" s="156"/>
      <c r="F98" s="158" t="s">
        <v>263</v>
      </c>
      <c r="G98" s="156"/>
      <c r="H98" s="159">
        <v>86</v>
      </c>
      <c r="J98" s="156"/>
      <c r="K98" s="156"/>
      <c r="L98" s="160"/>
      <c r="M98" s="161"/>
      <c r="N98" s="156"/>
      <c r="O98" s="156"/>
      <c r="P98" s="156"/>
      <c r="Q98" s="156"/>
      <c r="R98" s="156"/>
      <c r="S98" s="156"/>
      <c r="T98" s="162"/>
      <c r="AT98" s="163" t="s">
        <v>261</v>
      </c>
      <c r="AU98" s="163" t="s">
        <v>198</v>
      </c>
      <c r="AV98" s="163" t="s">
        <v>198</v>
      </c>
      <c r="AW98" s="163" t="s">
        <v>211</v>
      </c>
      <c r="AX98" s="163" t="s">
        <v>190</v>
      </c>
      <c r="AY98" s="163" t="s">
        <v>251</v>
      </c>
    </row>
    <row r="99" spans="2:65" s="6" customFormat="1" ht="15.75" customHeight="1">
      <c r="B99" s="23"/>
      <c r="C99" s="141" t="s">
        <v>198</v>
      </c>
      <c r="D99" s="141" t="s">
        <v>253</v>
      </c>
      <c r="E99" s="142" t="s">
        <v>264</v>
      </c>
      <c r="F99" s="143" t="s">
        <v>265</v>
      </c>
      <c r="G99" s="144" t="s">
        <v>205</v>
      </c>
      <c r="H99" s="145">
        <v>8.622</v>
      </c>
      <c r="I99" s="146"/>
      <c r="J99" s="147">
        <f>ROUND($I$99*$H$99,2)</f>
        <v>0</v>
      </c>
      <c r="K99" s="143" t="s">
        <v>256</v>
      </c>
      <c r="L99" s="43"/>
      <c r="M99" s="148"/>
      <c r="N99" s="149" t="s">
        <v>161</v>
      </c>
      <c r="O99" s="24"/>
      <c r="P99" s="150">
        <f>$O$99*$H$99</f>
        <v>0</v>
      </c>
      <c r="Q99" s="150">
        <v>0</v>
      </c>
      <c r="R99" s="150">
        <f>$Q$99*$H$99</f>
        <v>0</v>
      </c>
      <c r="S99" s="150">
        <v>0.235</v>
      </c>
      <c r="T99" s="151">
        <f>$S$99*$H$99</f>
        <v>2.02617</v>
      </c>
      <c r="AR99" s="84" t="s">
        <v>257</v>
      </c>
      <c r="AT99" s="84" t="s">
        <v>253</v>
      </c>
      <c r="AU99" s="84" t="s">
        <v>198</v>
      </c>
      <c r="AY99" s="6" t="s">
        <v>251</v>
      </c>
      <c r="BE99" s="152">
        <f>IF($N$99="základní",$J$99,0)</f>
        <v>0</v>
      </c>
      <c r="BF99" s="152">
        <f>IF($N$99="snížená",$J$99,0)</f>
        <v>0</v>
      </c>
      <c r="BG99" s="152">
        <f>IF($N$99="zákl. přenesená",$J$99,0)</f>
        <v>0</v>
      </c>
      <c r="BH99" s="152">
        <f>IF($N$99="sníž. přenesená",$J$99,0)</f>
        <v>0</v>
      </c>
      <c r="BI99" s="152">
        <f>IF($N$99="nulová",$J$99,0)</f>
        <v>0</v>
      </c>
      <c r="BJ99" s="84" t="s">
        <v>137</v>
      </c>
      <c r="BK99" s="152">
        <f>ROUND($I$99*$H$99,2)</f>
        <v>0</v>
      </c>
      <c r="BL99" s="84" t="s">
        <v>257</v>
      </c>
      <c r="BM99" s="84" t="s">
        <v>266</v>
      </c>
    </row>
    <row r="100" spans="2:47" s="6" customFormat="1" ht="27" customHeight="1">
      <c r="B100" s="23"/>
      <c r="C100" s="24"/>
      <c r="D100" s="153" t="s">
        <v>259</v>
      </c>
      <c r="E100" s="24"/>
      <c r="F100" s="154" t="s">
        <v>267</v>
      </c>
      <c r="G100" s="24"/>
      <c r="H100" s="24"/>
      <c r="J100" s="24"/>
      <c r="K100" s="24"/>
      <c r="L100" s="43"/>
      <c r="M100" s="56"/>
      <c r="N100" s="24"/>
      <c r="O100" s="24"/>
      <c r="P100" s="24"/>
      <c r="Q100" s="24"/>
      <c r="R100" s="24"/>
      <c r="S100" s="24"/>
      <c r="T100" s="57"/>
      <c r="AT100" s="6" t="s">
        <v>259</v>
      </c>
      <c r="AU100" s="6" t="s">
        <v>198</v>
      </c>
    </row>
    <row r="101" spans="2:51" s="6" customFormat="1" ht="15.75" customHeight="1">
      <c r="B101" s="155"/>
      <c r="C101" s="156"/>
      <c r="D101" s="157" t="s">
        <v>261</v>
      </c>
      <c r="E101" s="156"/>
      <c r="F101" s="158" t="s">
        <v>268</v>
      </c>
      <c r="G101" s="156"/>
      <c r="H101" s="159">
        <v>8.622</v>
      </c>
      <c r="J101" s="156"/>
      <c r="K101" s="156"/>
      <c r="L101" s="160"/>
      <c r="M101" s="161"/>
      <c r="N101" s="156"/>
      <c r="O101" s="156"/>
      <c r="P101" s="156"/>
      <c r="Q101" s="156"/>
      <c r="R101" s="156"/>
      <c r="S101" s="156"/>
      <c r="T101" s="162"/>
      <c r="AT101" s="163" t="s">
        <v>261</v>
      </c>
      <c r="AU101" s="163" t="s">
        <v>198</v>
      </c>
      <c r="AV101" s="163" t="s">
        <v>198</v>
      </c>
      <c r="AW101" s="163" t="s">
        <v>211</v>
      </c>
      <c r="AX101" s="163" t="s">
        <v>137</v>
      </c>
      <c r="AY101" s="163" t="s">
        <v>251</v>
      </c>
    </row>
    <row r="102" spans="2:65" s="6" customFormat="1" ht="15.75" customHeight="1">
      <c r="B102" s="23"/>
      <c r="C102" s="141" t="s">
        <v>269</v>
      </c>
      <c r="D102" s="141" t="s">
        <v>253</v>
      </c>
      <c r="E102" s="142" t="s">
        <v>270</v>
      </c>
      <c r="F102" s="143" t="s">
        <v>271</v>
      </c>
      <c r="G102" s="144" t="s">
        <v>205</v>
      </c>
      <c r="H102" s="145">
        <v>5.957</v>
      </c>
      <c r="I102" s="146"/>
      <c r="J102" s="147">
        <f>ROUND($I$102*$H$102,2)</f>
        <v>0</v>
      </c>
      <c r="K102" s="143" t="s">
        <v>256</v>
      </c>
      <c r="L102" s="43"/>
      <c r="M102" s="148"/>
      <c r="N102" s="149" t="s">
        <v>161</v>
      </c>
      <c r="O102" s="24"/>
      <c r="P102" s="150">
        <f>$O$102*$H$102</f>
        <v>0</v>
      </c>
      <c r="Q102" s="150">
        <v>0</v>
      </c>
      <c r="R102" s="150">
        <f>$Q$102*$H$102</f>
        <v>0</v>
      </c>
      <c r="S102" s="150">
        <v>0.4</v>
      </c>
      <c r="T102" s="151">
        <f>$S$102*$H$102</f>
        <v>2.3828</v>
      </c>
      <c r="AR102" s="84" t="s">
        <v>257</v>
      </c>
      <c r="AT102" s="84" t="s">
        <v>253</v>
      </c>
      <c r="AU102" s="84" t="s">
        <v>198</v>
      </c>
      <c r="AY102" s="6" t="s">
        <v>251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137</v>
      </c>
      <c r="BK102" s="152">
        <f>ROUND($I$102*$H$102,2)</f>
        <v>0</v>
      </c>
      <c r="BL102" s="84" t="s">
        <v>257</v>
      </c>
      <c r="BM102" s="84" t="s">
        <v>272</v>
      </c>
    </row>
    <row r="103" spans="2:47" s="6" customFormat="1" ht="27" customHeight="1">
      <c r="B103" s="23"/>
      <c r="C103" s="24"/>
      <c r="D103" s="153" t="s">
        <v>259</v>
      </c>
      <c r="E103" s="24"/>
      <c r="F103" s="154" t="s">
        <v>273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259</v>
      </c>
      <c r="AU103" s="6" t="s">
        <v>198</v>
      </c>
    </row>
    <row r="104" spans="2:51" s="6" customFormat="1" ht="15.75" customHeight="1">
      <c r="B104" s="155"/>
      <c r="C104" s="156"/>
      <c r="D104" s="157" t="s">
        <v>261</v>
      </c>
      <c r="E104" s="156"/>
      <c r="F104" s="158" t="s">
        <v>274</v>
      </c>
      <c r="G104" s="156"/>
      <c r="H104" s="159">
        <v>5.957</v>
      </c>
      <c r="J104" s="156"/>
      <c r="K104" s="156"/>
      <c r="L104" s="160"/>
      <c r="M104" s="161"/>
      <c r="N104" s="156"/>
      <c r="O104" s="156"/>
      <c r="P104" s="156"/>
      <c r="Q104" s="156"/>
      <c r="R104" s="156"/>
      <c r="S104" s="156"/>
      <c r="T104" s="162"/>
      <c r="AT104" s="163" t="s">
        <v>261</v>
      </c>
      <c r="AU104" s="163" t="s">
        <v>198</v>
      </c>
      <c r="AV104" s="163" t="s">
        <v>198</v>
      </c>
      <c r="AW104" s="163" t="s">
        <v>211</v>
      </c>
      <c r="AX104" s="163" t="s">
        <v>137</v>
      </c>
      <c r="AY104" s="163" t="s">
        <v>251</v>
      </c>
    </row>
    <row r="105" spans="2:65" s="6" customFormat="1" ht="15.75" customHeight="1">
      <c r="B105" s="23"/>
      <c r="C105" s="141" t="s">
        <v>257</v>
      </c>
      <c r="D105" s="141" t="s">
        <v>253</v>
      </c>
      <c r="E105" s="142" t="s">
        <v>275</v>
      </c>
      <c r="F105" s="143" t="s">
        <v>276</v>
      </c>
      <c r="G105" s="144" t="s">
        <v>277</v>
      </c>
      <c r="H105" s="145">
        <v>23.98</v>
      </c>
      <c r="I105" s="146"/>
      <c r="J105" s="147">
        <f>ROUND($I$105*$H$105,2)</f>
        <v>0</v>
      </c>
      <c r="K105" s="143" t="s">
        <v>256</v>
      </c>
      <c r="L105" s="43"/>
      <c r="M105" s="148"/>
      <c r="N105" s="149" t="s">
        <v>161</v>
      </c>
      <c r="O105" s="24"/>
      <c r="P105" s="150">
        <f>$O$105*$H$105</f>
        <v>0</v>
      </c>
      <c r="Q105" s="150">
        <v>0</v>
      </c>
      <c r="R105" s="150">
        <f>$Q$105*$H$105</f>
        <v>0</v>
      </c>
      <c r="S105" s="150">
        <v>0.205</v>
      </c>
      <c r="T105" s="151">
        <f>$S$105*$H$105</f>
        <v>4.9159</v>
      </c>
      <c r="AR105" s="84" t="s">
        <v>257</v>
      </c>
      <c r="AT105" s="84" t="s">
        <v>253</v>
      </c>
      <c r="AU105" s="84" t="s">
        <v>198</v>
      </c>
      <c r="AY105" s="6" t="s">
        <v>251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4" t="s">
        <v>137</v>
      </c>
      <c r="BK105" s="152">
        <f>ROUND($I$105*$H$105,2)</f>
        <v>0</v>
      </c>
      <c r="BL105" s="84" t="s">
        <v>257</v>
      </c>
      <c r="BM105" s="84" t="s">
        <v>278</v>
      </c>
    </row>
    <row r="106" spans="2:47" s="6" customFormat="1" ht="27" customHeight="1">
      <c r="B106" s="23"/>
      <c r="C106" s="24"/>
      <c r="D106" s="153" t="s">
        <v>259</v>
      </c>
      <c r="E106" s="24"/>
      <c r="F106" s="154" t="s">
        <v>279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259</v>
      </c>
      <c r="AU106" s="6" t="s">
        <v>198</v>
      </c>
    </row>
    <row r="107" spans="2:51" s="6" customFormat="1" ht="15.75" customHeight="1">
      <c r="B107" s="155"/>
      <c r="C107" s="156"/>
      <c r="D107" s="157" t="s">
        <v>261</v>
      </c>
      <c r="E107" s="156"/>
      <c r="F107" s="158" t="s">
        <v>280</v>
      </c>
      <c r="G107" s="156"/>
      <c r="H107" s="159">
        <v>23.98</v>
      </c>
      <c r="J107" s="156"/>
      <c r="K107" s="156"/>
      <c r="L107" s="160"/>
      <c r="M107" s="161"/>
      <c r="N107" s="156"/>
      <c r="O107" s="156"/>
      <c r="P107" s="156"/>
      <c r="Q107" s="156"/>
      <c r="R107" s="156"/>
      <c r="S107" s="156"/>
      <c r="T107" s="162"/>
      <c r="AT107" s="163" t="s">
        <v>261</v>
      </c>
      <c r="AU107" s="163" t="s">
        <v>198</v>
      </c>
      <c r="AV107" s="163" t="s">
        <v>198</v>
      </c>
      <c r="AW107" s="163" t="s">
        <v>211</v>
      </c>
      <c r="AX107" s="163" t="s">
        <v>137</v>
      </c>
      <c r="AY107" s="163" t="s">
        <v>251</v>
      </c>
    </row>
    <row r="108" spans="2:65" s="6" customFormat="1" ht="15.75" customHeight="1">
      <c r="B108" s="23"/>
      <c r="C108" s="141" t="s">
        <v>281</v>
      </c>
      <c r="D108" s="141" t="s">
        <v>253</v>
      </c>
      <c r="E108" s="142" t="s">
        <v>282</v>
      </c>
      <c r="F108" s="143" t="s">
        <v>283</v>
      </c>
      <c r="G108" s="144" t="s">
        <v>284</v>
      </c>
      <c r="H108" s="145">
        <v>2.45</v>
      </c>
      <c r="I108" s="146"/>
      <c r="J108" s="147">
        <f>ROUND($I$108*$H$108,2)</f>
        <v>0</v>
      </c>
      <c r="K108" s="143" t="s">
        <v>285</v>
      </c>
      <c r="L108" s="43"/>
      <c r="M108" s="148"/>
      <c r="N108" s="149" t="s">
        <v>161</v>
      </c>
      <c r="O108" s="24"/>
      <c r="P108" s="150">
        <f>$O$108*$H$108</f>
        <v>0</v>
      </c>
      <c r="Q108" s="150">
        <v>0</v>
      </c>
      <c r="R108" s="150">
        <f>$Q$108*$H$108</f>
        <v>0</v>
      </c>
      <c r="S108" s="150">
        <v>0</v>
      </c>
      <c r="T108" s="151">
        <f>$S$108*$H$108</f>
        <v>0</v>
      </c>
      <c r="AR108" s="84" t="s">
        <v>257</v>
      </c>
      <c r="AT108" s="84" t="s">
        <v>253</v>
      </c>
      <c r="AU108" s="84" t="s">
        <v>198</v>
      </c>
      <c r="AY108" s="6" t="s">
        <v>251</v>
      </c>
      <c r="BE108" s="152">
        <f>IF($N$108="základní",$J$108,0)</f>
        <v>0</v>
      </c>
      <c r="BF108" s="152">
        <f>IF($N$108="snížená",$J$108,0)</f>
        <v>0</v>
      </c>
      <c r="BG108" s="152">
        <f>IF($N$108="zákl. přenesená",$J$108,0)</f>
        <v>0</v>
      </c>
      <c r="BH108" s="152">
        <f>IF($N$108="sníž. přenesená",$J$108,0)</f>
        <v>0</v>
      </c>
      <c r="BI108" s="152">
        <f>IF($N$108="nulová",$J$108,0)</f>
        <v>0</v>
      </c>
      <c r="BJ108" s="84" t="s">
        <v>137</v>
      </c>
      <c r="BK108" s="152">
        <f>ROUND($I$108*$H$108,2)</f>
        <v>0</v>
      </c>
      <c r="BL108" s="84" t="s">
        <v>257</v>
      </c>
      <c r="BM108" s="84" t="s">
        <v>286</v>
      </c>
    </row>
    <row r="109" spans="2:47" s="6" customFormat="1" ht="27" customHeight="1">
      <c r="B109" s="23"/>
      <c r="C109" s="24"/>
      <c r="D109" s="153" t="s">
        <v>259</v>
      </c>
      <c r="E109" s="24"/>
      <c r="F109" s="154" t="s">
        <v>287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259</v>
      </c>
      <c r="AU109" s="6" t="s">
        <v>198</v>
      </c>
    </row>
    <row r="110" spans="2:51" s="6" customFormat="1" ht="15.75" customHeight="1">
      <c r="B110" s="155"/>
      <c r="C110" s="156"/>
      <c r="D110" s="157" t="s">
        <v>261</v>
      </c>
      <c r="E110" s="156"/>
      <c r="F110" s="158" t="s">
        <v>288</v>
      </c>
      <c r="G110" s="156"/>
      <c r="H110" s="159">
        <v>2.45</v>
      </c>
      <c r="J110" s="156"/>
      <c r="K110" s="156"/>
      <c r="L110" s="160"/>
      <c r="M110" s="161"/>
      <c r="N110" s="156"/>
      <c r="O110" s="156"/>
      <c r="P110" s="156"/>
      <c r="Q110" s="156"/>
      <c r="R110" s="156"/>
      <c r="S110" s="156"/>
      <c r="T110" s="162"/>
      <c r="AT110" s="163" t="s">
        <v>261</v>
      </c>
      <c r="AU110" s="163" t="s">
        <v>198</v>
      </c>
      <c r="AV110" s="163" t="s">
        <v>198</v>
      </c>
      <c r="AW110" s="163" t="s">
        <v>211</v>
      </c>
      <c r="AX110" s="163" t="s">
        <v>190</v>
      </c>
      <c r="AY110" s="163" t="s">
        <v>251</v>
      </c>
    </row>
    <row r="111" spans="2:65" s="6" customFormat="1" ht="15.75" customHeight="1">
      <c r="B111" s="23"/>
      <c r="C111" s="141" t="s">
        <v>289</v>
      </c>
      <c r="D111" s="141" t="s">
        <v>253</v>
      </c>
      <c r="E111" s="142" t="s">
        <v>290</v>
      </c>
      <c r="F111" s="143" t="s">
        <v>291</v>
      </c>
      <c r="G111" s="144" t="s">
        <v>284</v>
      </c>
      <c r="H111" s="145">
        <v>71.845</v>
      </c>
      <c r="I111" s="146"/>
      <c r="J111" s="147">
        <f>ROUND($I$111*$H$111,2)</f>
        <v>0</v>
      </c>
      <c r="K111" s="143" t="s">
        <v>256</v>
      </c>
      <c r="L111" s="43"/>
      <c r="M111" s="148"/>
      <c r="N111" s="149" t="s">
        <v>161</v>
      </c>
      <c r="O111" s="24"/>
      <c r="P111" s="150">
        <f>$O$111*$H$111</f>
        <v>0</v>
      </c>
      <c r="Q111" s="150">
        <v>0</v>
      </c>
      <c r="R111" s="150">
        <f>$Q$111*$H$111</f>
        <v>0</v>
      </c>
      <c r="S111" s="150">
        <v>0</v>
      </c>
      <c r="T111" s="151">
        <f>$S$111*$H$111</f>
        <v>0</v>
      </c>
      <c r="AR111" s="84" t="s">
        <v>257</v>
      </c>
      <c r="AT111" s="84" t="s">
        <v>253</v>
      </c>
      <c r="AU111" s="84" t="s">
        <v>198</v>
      </c>
      <c r="AY111" s="6" t="s">
        <v>251</v>
      </c>
      <c r="BE111" s="152">
        <f>IF($N$111="základní",$J$111,0)</f>
        <v>0</v>
      </c>
      <c r="BF111" s="152">
        <f>IF($N$111="snížená",$J$111,0)</f>
        <v>0</v>
      </c>
      <c r="BG111" s="152">
        <f>IF($N$111="zákl. přenesená",$J$111,0)</f>
        <v>0</v>
      </c>
      <c r="BH111" s="152">
        <f>IF($N$111="sníž. přenesená",$J$111,0)</f>
        <v>0</v>
      </c>
      <c r="BI111" s="152">
        <f>IF($N$111="nulová",$J$111,0)</f>
        <v>0</v>
      </c>
      <c r="BJ111" s="84" t="s">
        <v>137</v>
      </c>
      <c r="BK111" s="152">
        <f>ROUND($I$111*$H$111,2)</f>
        <v>0</v>
      </c>
      <c r="BL111" s="84" t="s">
        <v>257</v>
      </c>
      <c r="BM111" s="84" t="s">
        <v>292</v>
      </c>
    </row>
    <row r="112" spans="2:47" s="6" customFormat="1" ht="16.5" customHeight="1">
      <c r="B112" s="23"/>
      <c r="C112" s="24"/>
      <c r="D112" s="153" t="s">
        <v>259</v>
      </c>
      <c r="E112" s="24"/>
      <c r="F112" s="154" t="s">
        <v>293</v>
      </c>
      <c r="G112" s="24"/>
      <c r="H112" s="24"/>
      <c r="J112" s="24"/>
      <c r="K112" s="24"/>
      <c r="L112" s="43"/>
      <c r="M112" s="56"/>
      <c r="N112" s="24"/>
      <c r="O112" s="24"/>
      <c r="P112" s="24"/>
      <c r="Q112" s="24"/>
      <c r="R112" s="24"/>
      <c r="S112" s="24"/>
      <c r="T112" s="57"/>
      <c r="AT112" s="6" t="s">
        <v>259</v>
      </c>
      <c r="AU112" s="6" t="s">
        <v>198</v>
      </c>
    </row>
    <row r="113" spans="2:51" s="6" customFormat="1" ht="15.75" customHeight="1">
      <c r="B113" s="155"/>
      <c r="C113" s="156"/>
      <c r="D113" s="157" t="s">
        <v>261</v>
      </c>
      <c r="E113" s="156"/>
      <c r="F113" s="158" t="s">
        <v>294</v>
      </c>
      <c r="G113" s="156"/>
      <c r="H113" s="159">
        <v>74.545</v>
      </c>
      <c r="J113" s="156"/>
      <c r="K113" s="156"/>
      <c r="L113" s="160"/>
      <c r="M113" s="161"/>
      <c r="N113" s="156"/>
      <c r="O113" s="156"/>
      <c r="P113" s="156"/>
      <c r="Q113" s="156"/>
      <c r="R113" s="156"/>
      <c r="S113" s="156"/>
      <c r="T113" s="162"/>
      <c r="AT113" s="163" t="s">
        <v>261</v>
      </c>
      <c r="AU113" s="163" t="s">
        <v>198</v>
      </c>
      <c r="AV113" s="163" t="s">
        <v>198</v>
      </c>
      <c r="AW113" s="163" t="s">
        <v>211</v>
      </c>
      <c r="AX113" s="163" t="s">
        <v>190</v>
      </c>
      <c r="AY113" s="163" t="s">
        <v>251</v>
      </c>
    </row>
    <row r="114" spans="2:51" s="6" customFormat="1" ht="15.75" customHeight="1">
      <c r="B114" s="155"/>
      <c r="C114" s="156"/>
      <c r="D114" s="157" t="s">
        <v>261</v>
      </c>
      <c r="E114" s="156"/>
      <c r="F114" s="158" t="s">
        <v>295</v>
      </c>
      <c r="G114" s="156"/>
      <c r="H114" s="159">
        <v>-2.7</v>
      </c>
      <c r="J114" s="156"/>
      <c r="K114" s="156"/>
      <c r="L114" s="160"/>
      <c r="M114" s="161"/>
      <c r="N114" s="156"/>
      <c r="O114" s="156"/>
      <c r="P114" s="156"/>
      <c r="Q114" s="156"/>
      <c r="R114" s="156"/>
      <c r="S114" s="156"/>
      <c r="T114" s="162"/>
      <c r="AT114" s="163" t="s">
        <v>261</v>
      </c>
      <c r="AU114" s="163" t="s">
        <v>198</v>
      </c>
      <c r="AV114" s="163" t="s">
        <v>198</v>
      </c>
      <c r="AW114" s="163" t="s">
        <v>211</v>
      </c>
      <c r="AX114" s="163" t="s">
        <v>190</v>
      </c>
      <c r="AY114" s="163" t="s">
        <v>251</v>
      </c>
    </row>
    <row r="115" spans="2:65" s="6" customFormat="1" ht="15.75" customHeight="1">
      <c r="B115" s="23"/>
      <c r="C115" s="141" t="s">
        <v>296</v>
      </c>
      <c r="D115" s="141" t="s">
        <v>253</v>
      </c>
      <c r="E115" s="142" t="s">
        <v>297</v>
      </c>
      <c r="F115" s="143" t="s">
        <v>298</v>
      </c>
      <c r="G115" s="144" t="s">
        <v>284</v>
      </c>
      <c r="H115" s="145">
        <v>71.845</v>
      </c>
      <c r="I115" s="146"/>
      <c r="J115" s="147">
        <f>ROUND($I$115*$H$115,2)</f>
        <v>0</v>
      </c>
      <c r="K115" s="143" t="s">
        <v>256</v>
      </c>
      <c r="L115" s="43"/>
      <c r="M115" s="148"/>
      <c r="N115" s="149" t="s">
        <v>161</v>
      </c>
      <c r="O115" s="24"/>
      <c r="P115" s="150">
        <f>$O$115*$H$115</f>
        <v>0</v>
      </c>
      <c r="Q115" s="150">
        <v>0</v>
      </c>
      <c r="R115" s="150">
        <f>$Q$115*$H$115</f>
        <v>0</v>
      </c>
      <c r="S115" s="150">
        <v>0</v>
      </c>
      <c r="T115" s="151">
        <f>$S$115*$H$115</f>
        <v>0</v>
      </c>
      <c r="AR115" s="84" t="s">
        <v>257</v>
      </c>
      <c r="AT115" s="84" t="s">
        <v>253</v>
      </c>
      <c r="AU115" s="84" t="s">
        <v>198</v>
      </c>
      <c r="AY115" s="6" t="s">
        <v>251</v>
      </c>
      <c r="BE115" s="152">
        <f>IF($N$115="základní",$J$115,0)</f>
        <v>0</v>
      </c>
      <c r="BF115" s="152">
        <f>IF($N$115="snížená",$J$115,0)</f>
        <v>0</v>
      </c>
      <c r="BG115" s="152">
        <f>IF($N$115="zákl. přenesená",$J$115,0)</f>
        <v>0</v>
      </c>
      <c r="BH115" s="152">
        <f>IF($N$115="sníž. přenesená",$J$115,0)</f>
        <v>0</v>
      </c>
      <c r="BI115" s="152">
        <f>IF($N$115="nulová",$J$115,0)</f>
        <v>0</v>
      </c>
      <c r="BJ115" s="84" t="s">
        <v>137</v>
      </c>
      <c r="BK115" s="152">
        <f>ROUND($I$115*$H$115,2)</f>
        <v>0</v>
      </c>
      <c r="BL115" s="84" t="s">
        <v>257</v>
      </c>
      <c r="BM115" s="84" t="s">
        <v>299</v>
      </c>
    </row>
    <row r="116" spans="2:47" s="6" customFormat="1" ht="27" customHeight="1">
      <c r="B116" s="23"/>
      <c r="C116" s="24"/>
      <c r="D116" s="153" t="s">
        <v>259</v>
      </c>
      <c r="E116" s="24"/>
      <c r="F116" s="154" t="s">
        <v>300</v>
      </c>
      <c r="G116" s="24"/>
      <c r="H116" s="24"/>
      <c r="J116" s="24"/>
      <c r="K116" s="24"/>
      <c r="L116" s="43"/>
      <c r="M116" s="56"/>
      <c r="N116" s="24"/>
      <c r="O116" s="24"/>
      <c r="P116" s="24"/>
      <c r="Q116" s="24"/>
      <c r="R116" s="24"/>
      <c r="S116" s="24"/>
      <c r="T116" s="57"/>
      <c r="AT116" s="6" t="s">
        <v>259</v>
      </c>
      <c r="AU116" s="6" t="s">
        <v>198</v>
      </c>
    </row>
    <row r="117" spans="2:65" s="6" customFormat="1" ht="15.75" customHeight="1">
      <c r="B117" s="23"/>
      <c r="C117" s="141" t="s">
        <v>301</v>
      </c>
      <c r="D117" s="141" t="s">
        <v>253</v>
      </c>
      <c r="E117" s="142" t="s">
        <v>302</v>
      </c>
      <c r="F117" s="143" t="s">
        <v>303</v>
      </c>
      <c r="G117" s="144" t="s">
        <v>284</v>
      </c>
      <c r="H117" s="145">
        <v>15.439</v>
      </c>
      <c r="I117" s="146"/>
      <c r="J117" s="147">
        <f>ROUND($I$117*$H$117,2)</f>
        <v>0</v>
      </c>
      <c r="K117" s="143" t="s">
        <v>256</v>
      </c>
      <c r="L117" s="43"/>
      <c r="M117" s="148"/>
      <c r="N117" s="149" t="s">
        <v>161</v>
      </c>
      <c r="O117" s="24"/>
      <c r="P117" s="150">
        <f>$O$117*$H$117</f>
        <v>0</v>
      </c>
      <c r="Q117" s="150">
        <v>0</v>
      </c>
      <c r="R117" s="150">
        <f>$Q$117*$H$117</f>
        <v>0</v>
      </c>
      <c r="S117" s="150">
        <v>0</v>
      </c>
      <c r="T117" s="151">
        <f>$S$117*$H$117</f>
        <v>0</v>
      </c>
      <c r="AR117" s="84" t="s">
        <v>257</v>
      </c>
      <c r="AT117" s="84" t="s">
        <v>253</v>
      </c>
      <c r="AU117" s="84" t="s">
        <v>198</v>
      </c>
      <c r="AY117" s="6" t="s">
        <v>251</v>
      </c>
      <c r="BE117" s="152">
        <f>IF($N$117="základní",$J$117,0)</f>
        <v>0</v>
      </c>
      <c r="BF117" s="152">
        <f>IF($N$117="snížená",$J$117,0)</f>
        <v>0</v>
      </c>
      <c r="BG117" s="152">
        <f>IF($N$117="zákl. přenesená",$J$117,0)</f>
        <v>0</v>
      </c>
      <c r="BH117" s="152">
        <f>IF($N$117="sníž. přenesená",$J$117,0)</f>
        <v>0</v>
      </c>
      <c r="BI117" s="152">
        <f>IF($N$117="nulová",$J$117,0)</f>
        <v>0</v>
      </c>
      <c r="BJ117" s="84" t="s">
        <v>137</v>
      </c>
      <c r="BK117" s="152">
        <f>ROUND($I$117*$H$117,2)</f>
        <v>0</v>
      </c>
      <c r="BL117" s="84" t="s">
        <v>257</v>
      </c>
      <c r="BM117" s="84" t="s">
        <v>304</v>
      </c>
    </row>
    <row r="118" spans="2:47" s="6" customFormat="1" ht="27" customHeight="1">
      <c r="B118" s="23"/>
      <c r="C118" s="24"/>
      <c r="D118" s="153" t="s">
        <v>259</v>
      </c>
      <c r="E118" s="24"/>
      <c r="F118" s="154" t="s">
        <v>305</v>
      </c>
      <c r="G118" s="24"/>
      <c r="H118" s="24"/>
      <c r="J118" s="24"/>
      <c r="K118" s="24"/>
      <c r="L118" s="43"/>
      <c r="M118" s="56"/>
      <c r="N118" s="24"/>
      <c r="O118" s="24"/>
      <c r="P118" s="24"/>
      <c r="Q118" s="24"/>
      <c r="R118" s="24"/>
      <c r="S118" s="24"/>
      <c r="T118" s="57"/>
      <c r="AT118" s="6" t="s">
        <v>259</v>
      </c>
      <c r="AU118" s="6" t="s">
        <v>198</v>
      </c>
    </row>
    <row r="119" spans="2:51" s="6" customFormat="1" ht="15.75" customHeight="1">
      <c r="B119" s="155"/>
      <c r="C119" s="156"/>
      <c r="D119" s="157" t="s">
        <v>261</v>
      </c>
      <c r="E119" s="156"/>
      <c r="F119" s="158" t="s">
        <v>306</v>
      </c>
      <c r="G119" s="156"/>
      <c r="H119" s="159">
        <v>3.9</v>
      </c>
      <c r="J119" s="156"/>
      <c r="K119" s="156"/>
      <c r="L119" s="160"/>
      <c r="M119" s="161"/>
      <c r="N119" s="156"/>
      <c r="O119" s="156"/>
      <c r="P119" s="156"/>
      <c r="Q119" s="156"/>
      <c r="R119" s="156"/>
      <c r="S119" s="156"/>
      <c r="T119" s="162"/>
      <c r="AT119" s="163" t="s">
        <v>261</v>
      </c>
      <c r="AU119" s="163" t="s">
        <v>198</v>
      </c>
      <c r="AV119" s="163" t="s">
        <v>198</v>
      </c>
      <c r="AW119" s="163" t="s">
        <v>211</v>
      </c>
      <c r="AX119" s="163" t="s">
        <v>190</v>
      </c>
      <c r="AY119" s="163" t="s">
        <v>251</v>
      </c>
    </row>
    <row r="120" spans="2:51" s="6" customFormat="1" ht="15.75" customHeight="1">
      <c r="B120" s="155"/>
      <c r="C120" s="156"/>
      <c r="D120" s="157" t="s">
        <v>261</v>
      </c>
      <c r="E120" s="156"/>
      <c r="F120" s="158" t="s">
        <v>307</v>
      </c>
      <c r="G120" s="156"/>
      <c r="H120" s="159">
        <v>5.175</v>
      </c>
      <c r="J120" s="156"/>
      <c r="K120" s="156"/>
      <c r="L120" s="160"/>
      <c r="M120" s="161"/>
      <c r="N120" s="156"/>
      <c r="O120" s="156"/>
      <c r="P120" s="156"/>
      <c r="Q120" s="156"/>
      <c r="R120" s="156"/>
      <c r="S120" s="156"/>
      <c r="T120" s="162"/>
      <c r="AT120" s="163" t="s">
        <v>261</v>
      </c>
      <c r="AU120" s="163" t="s">
        <v>198</v>
      </c>
      <c r="AV120" s="163" t="s">
        <v>198</v>
      </c>
      <c r="AW120" s="163" t="s">
        <v>211</v>
      </c>
      <c r="AX120" s="163" t="s">
        <v>190</v>
      </c>
      <c r="AY120" s="163" t="s">
        <v>251</v>
      </c>
    </row>
    <row r="121" spans="2:51" s="6" customFormat="1" ht="15.75" customHeight="1">
      <c r="B121" s="155"/>
      <c r="C121" s="156"/>
      <c r="D121" s="157" t="s">
        <v>261</v>
      </c>
      <c r="E121" s="156"/>
      <c r="F121" s="158" t="s">
        <v>308</v>
      </c>
      <c r="G121" s="156"/>
      <c r="H121" s="159">
        <v>3.664</v>
      </c>
      <c r="J121" s="156"/>
      <c r="K121" s="156"/>
      <c r="L121" s="160"/>
      <c r="M121" s="161"/>
      <c r="N121" s="156"/>
      <c r="O121" s="156"/>
      <c r="P121" s="156"/>
      <c r="Q121" s="156"/>
      <c r="R121" s="156"/>
      <c r="S121" s="156"/>
      <c r="T121" s="162"/>
      <c r="AT121" s="163" t="s">
        <v>261</v>
      </c>
      <c r="AU121" s="163" t="s">
        <v>198</v>
      </c>
      <c r="AV121" s="163" t="s">
        <v>198</v>
      </c>
      <c r="AW121" s="163" t="s">
        <v>211</v>
      </c>
      <c r="AX121" s="163" t="s">
        <v>190</v>
      </c>
      <c r="AY121" s="163" t="s">
        <v>251</v>
      </c>
    </row>
    <row r="122" spans="2:51" s="6" customFormat="1" ht="15.75" customHeight="1">
      <c r="B122" s="155"/>
      <c r="C122" s="156"/>
      <c r="D122" s="157" t="s">
        <v>261</v>
      </c>
      <c r="E122" s="156"/>
      <c r="F122" s="158" t="s">
        <v>309</v>
      </c>
      <c r="G122" s="156"/>
      <c r="H122" s="159">
        <v>2.7</v>
      </c>
      <c r="J122" s="156"/>
      <c r="K122" s="156"/>
      <c r="L122" s="160"/>
      <c r="M122" s="161"/>
      <c r="N122" s="156"/>
      <c r="O122" s="156"/>
      <c r="P122" s="156"/>
      <c r="Q122" s="156"/>
      <c r="R122" s="156"/>
      <c r="S122" s="156"/>
      <c r="T122" s="162"/>
      <c r="AT122" s="163" t="s">
        <v>261</v>
      </c>
      <c r="AU122" s="163" t="s">
        <v>198</v>
      </c>
      <c r="AV122" s="163" t="s">
        <v>198</v>
      </c>
      <c r="AW122" s="163" t="s">
        <v>211</v>
      </c>
      <c r="AX122" s="163" t="s">
        <v>190</v>
      </c>
      <c r="AY122" s="163" t="s">
        <v>251</v>
      </c>
    </row>
    <row r="123" spans="2:51" s="6" customFormat="1" ht="15.75" customHeight="1">
      <c r="B123" s="164"/>
      <c r="C123" s="165"/>
      <c r="D123" s="157" t="s">
        <v>261</v>
      </c>
      <c r="E123" s="165" t="s">
        <v>196</v>
      </c>
      <c r="F123" s="166" t="s">
        <v>310</v>
      </c>
      <c r="G123" s="165"/>
      <c r="H123" s="167">
        <v>15.439</v>
      </c>
      <c r="J123" s="165"/>
      <c r="K123" s="165"/>
      <c r="L123" s="168"/>
      <c r="M123" s="169"/>
      <c r="N123" s="165"/>
      <c r="O123" s="165"/>
      <c r="P123" s="165"/>
      <c r="Q123" s="165"/>
      <c r="R123" s="165"/>
      <c r="S123" s="165"/>
      <c r="T123" s="170"/>
      <c r="AT123" s="171" t="s">
        <v>261</v>
      </c>
      <c r="AU123" s="171" t="s">
        <v>198</v>
      </c>
      <c r="AV123" s="171" t="s">
        <v>257</v>
      </c>
      <c r="AW123" s="171" t="s">
        <v>211</v>
      </c>
      <c r="AX123" s="171" t="s">
        <v>137</v>
      </c>
      <c r="AY123" s="171" t="s">
        <v>251</v>
      </c>
    </row>
    <row r="124" spans="2:65" s="6" customFormat="1" ht="15.75" customHeight="1">
      <c r="B124" s="23"/>
      <c r="C124" s="141" t="s">
        <v>311</v>
      </c>
      <c r="D124" s="141" t="s">
        <v>253</v>
      </c>
      <c r="E124" s="142" t="s">
        <v>312</v>
      </c>
      <c r="F124" s="143" t="s">
        <v>313</v>
      </c>
      <c r="G124" s="144" t="s">
        <v>284</v>
      </c>
      <c r="H124" s="145">
        <v>9.075</v>
      </c>
      <c r="I124" s="146"/>
      <c r="J124" s="147">
        <f>ROUND($I$124*$H$124,2)</f>
        <v>0</v>
      </c>
      <c r="K124" s="143" t="s">
        <v>285</v>
      </c>
      <c r="L124" s="43"/>
      <c r="M124" s="148"/>
      <c r="N124" s="149" t="s">
        <v>161</v>
      </c>
      <c r="O124" s="24"/>
      <c r="P124" s="150">
        <f>$O$124*$H$124</f>
        <v>0</v>
      </c>
      <c r="Q124" s="150">
        <v>0</v>
      </c>
      <c r="R124" s="150">
        <f>$Q$124*$H$124</f>
        <v>0</v>
      </c>
      <c r="S124" s="150">
        <v>0</v>
      </c>
      <c r="T124" s="151">
        <f>$S$124*$H$124</f>
        <v>0</v>
      </c>
      <c r="AR124" s="84" t="s">
        <v>257</v>
      </c>
      <c r="AT124" s="84" t="s">
        <v>253</v>
      </c>
      <c r="AU124" s="84" t="s">
        <v>198</v>
      </c>
      <c r="AY124" s="6" t="s">
        <v>251</v>
      </c>
      <c r="BE124" s="152">
        <f>IF($N$124="základní",$J$124,0)</f>
        <v>0</v>
      </c>
      <c r="BF124" s="152">
        <f>IF($N$124="snížená",$J$124,0)</f>
        <v>0</v>
      </c>
      <c r="BG124" s="152">
        <f>IF($N$124="zákl. přenesená",$J$124,0)</f>
        <v>0</v>
      </c>
      <c r="BH124" s="152">
        <f>IF($N$124="sníž. přenesená",$J$124,0)</f>
        <v>0</v>
      </c>
      <c r="BI124" s="152">
        <f>IF($N$124="nulová",$J$124,0)</f>
        <v>0</v>
      </c>
      <c r="BJ124" s="84" t="s">
        <v>137</v>
      </c>
      <c r="BK124" s="152">
        <f>ROUND($I$124*$H$124,2)</f>
        <v>0</v>
      </c>
      <c r="BL124" s="84" t="s">
        <v>257</v>
      </c>
      <c r="BM124" s="84" t="s">
        <v>314</v>
      </c>
    </row>
    <row r="125" spans="2:47" s="6" customFormat="1" ht="27" customHeight="1">
      <c r="B125" s="23"/>
      <c r="C125" s="24"/>
      <c r="D125" s="153" t="s">
        <v>259</v>
      </c>
      <c r="E125" s="24"/>
      <c r="F125" s="154" t="s">
        <v>315</v>
      </c>
      <c r="G125" s="24"/>
      <c r="H125" s="24"/>
      <c r="J125" s="24"/>
      <c r="K125" s="24"/>
      <c r="L125" s="43"/>
      <c r="M125" s="56"/>
      <c r="N125" s="24"/>
      <c r="O125" s="24"/>
      <c r="P125" s="24"/>
      <c r="Q125" s="24"/>
      <c r="R125" s="24"/>
      <c r="S125" s="24"/>
      <c r="T125" s="57"/>
      <c r="AT125" s="6" t="s">
        <v>259</v>
      </c>
      <c r="AU125" s="6" t="s">
        <v>198</v>
      </c>
    </row>
    <row r="126" spans="2:65" s="6" customFormat="1" ht="15.75" customHeight="1">
      <c r="B126" s="23"/>
      <c r="C126" s="141" t="s">
        <v>142</v>
      </c>
      <c r="D126" s="141" t="s">
        <v>253</v>
      </c>
      <c r="E126" s="142" t="s">
        <v>316</v>
      </c>
      <c r="F126" s="143" t="s">
        <v>317</v>
      </c>
      <c r="G126" s="144" t="s">
        <v>318</v>
      </c>
      <c r="H126" s="145">
        <v>86.964</v>
      </c>
      <c r="I126" s="146"/>
      <c r="J126" s="147">
        <f>ROUND($I$126*$H$126,2)</f>
        <v>0</v>
      </c>
      <c r="K126" s="143" t="s">
        <v>256</v>
      </c>
      <c r="L126" s="43"/>
      <c r="M126" s="148"/>
      <c r="N126" s="149" t="s">
        <v>161</v>
      </c>
      <c r="O126" s="24"/>
      <c r="P126" s="150">
        <f>$O$126*$H$126</f>
        <v>0</v>
      </c>
      <c r="Q126" s="150">
        <v>0</v>
      </c>
      <c r="R126" s="150">
        <f>$Q$126*$H$126</f>
        <v>0</v>
      </c>
      <c r="S126" s="150">
        <v>0</v>
      </c>
      <c r="T126" s="151">
        <f>$S$126*$H$126</f>
        <v>0</v>
      </c>
      <c r="AR126" s="84" t="s">
        <v>257</v>
      </c>
      <c r="AT126" s="84" t="s">
        <v>253</v>
      </c>
      <c r="AU126" s="84" t="s">
        <v>198</v>
      </c>
      <c r="AY126" s="6" t="s">
        <v>251</v>
      </c>
      <c r="BE126" s="152">
        <f>IF($N$126="základní",$J$126,0)</f>
        <v>0</v>
      </c>
      <c r="BF126" s="152">
        <f>IF($N$126="snížená",$J$126,0)</f>
        <v>0</v>
      </c>
      <c r="BG126" s="152">
        <f>IF($N$126="zákl. přenesená",$J$126,0)</f>
        <v>0</v>
      </c>
      <c r="BH126" s="152">
        <f>IF($N$126="sníž. přenesená",$J$126,0)</f>
        <v>0</v>
      </c>
      <c r="BI126" s="152">
        <f>IF($N$126="nulová",$J$126,0)</f>
        <v>0</v>
      </c>
      <c r="BJ126" s="84" t="s">
        <v>137</v>
      </c>
      <c r="BK126" s="152">
        <f>ROUND($I$126*$H$126,2)</f>
        <v>0</v>
      </c>
      <c r="BL126" s="84" t="s">
        <v>257</v>
      </c>
      <c r="BM126" s="84" t="s">
        <v>319</v>
      </c>
    </row>
    <row r="127" spans="2:47" s="6" customFormat="1" ht="27" customHeight="1">
      <c r="B127" s="23"/>
      <c r="C127" s="24"/>
      <c r="D127" s="153" t="s">
        <v>259</v>
      </c>
      <c r="E127" s="24"/>
      <c r="F127" s="154" t="s">
        <v>320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259</v>
      </c>
      <c r="AU127" s="6" t="s">
        <v>198</v>
      </c>
    </row>
    <row r="128" spans="2:51" s="6" customFormat="1" ht="15.75" customHeight="1">
      <c r="B128" s="155"/>
      <c r="C128" s="156"/>
      <c r="D128" s="157" t="s">
        <v>261</v>
      </c>
      <c r="E128" s="156"/>
      <c r="F128" s="158" t="s">
        <v>321</v>
      </c>
      <c r="G128" s="156"/>
      <c r="H128" s="159">
        <v>86.964</v>
      </c>
      <c r="J128" s="156"/>
      <c r="K128" s="156"/>
      <c r="L128" s="160"/>
      <c r="M128" s="161"/>
      <c r="N128" s="156"/>
      <c r="O128" s="156"/>
      <c r="P128" s="156"/>
      <c r="Q128" s="156"/>
      <c r="R128" s="156"/>
      <c r="S128" s="156"/>
      <c r="T128" s="162"/>
      <c r="AT128" s="163" t="s">
        <v>261</v>
      </c>
      <c r="AU128" s="163" t="s">
        <v>198</v>
      </c>
      <c r="AV128" s="163" t="s">
        <v>198</v>
      </c>
      <c r="AW128" s="163" t="s">
        <v>211</v>
      </c>
      <c r="AX128" s="163" t="s">
        <v>137</v>
      </c>
      <c r="AY128" s="163" t="s">
        <v>251</v>
      </c>
    </row>
    <row r="129" spans="2:65" s="6" customFormat="1" ht="15.75" customHeight="1">
      <c r="B129" s="23"/>
      <c r="C129" s="141" t="s">
        <v>322</v>
      </c>
      <c r="D129" s="141" t="s">
        <v>253</v>
      </c>
      <c r="E129" s="142" t="s">
        <v>323</v>
      </c>
      <c r="F129" s="143" t="s">
        <v>324</v>
      </c>
      <c r="G129" s="144" t="s">
        <v>284</v>
      </c>
      <c r="H129" s="145">
        <v>86.964</v>
      </c>
      <c r="I129" s="146"/>
      <c r="J129" s="147">
        <f>ROUND($I$129*$H$129,2)</f>
        <v>0</v>
      </c>
      <c r="K129" s="143" t="s">
        <v>256</v>
      </c>
      <c r="L129" s="43"/>
      <c r="M129" s="148"/>
      <c r="N129" s="149" t="s">
        <v>161</v>
      </c>
      <c r="O129" s="24"/>
      <c r="P129" s="150">
        <f>$O$129*$H$129</f>
        <v>0</v>
      </c>
      <c r="Q129" s="150">
        <v>0</v>
      </c>
      <c r="R129" s="150">
        <f>$Q$129*$H$129</f>
        <v>0</v>
      </c>
      <c r="S129" s="150">
        <v>0</v>
      </c>
      <c r="T129" s="151">
        <f>$S$129*$H$129</f>
        <v>0</v>
      </c>
      <c r="AR129" s="84" t="s">
        <v>257</v>
      </c>
      <c r="AT129" s="84" t="s">
        <v>253</v>
      </c>
      <c r="AU129" s="84" t="s">
        <v>198</v>
      </c>
      <c r="AY129" s="6" t="s">
        <v>251</v>
      </c>
      <c r="BE129" s="152">
        <f>IF($N$129="základní",$J$129,0)</f>
        <v>0</v>
      </c>
      <c r="BF129" s="152">
        <f>IF($N$129="snížená",$J$129,0)</f>
        <v>0</v>
      </c>
      <c r="BG129" s="152">
        <f>IF($N$129="zákl. přenesená",$J$129,0)</f>
        <v>0</v>
      </c>
      <c r="BH129" s="152">
        <f>IF($N$129="sníž. přenesená",$J$129,0)</f>
        <v>0</v>
      </c>
      <c r="BI129" s="152">
        <f>IF($N$129="nulová",$J$129,0)</f>
        <v>0</v>
      </c>
      <c r="BJ129" s="84" t="s">
        <v>137</v>
      </c>
      <c r="BK129" s="152">
        <f>ROUND($I$129*$H$129,2)</f>
        <v>0</v>
      </c>
      <c r="BL129" s="84" t="s">
        <v>257</v>
      </c>
      <c r="BM129" s="84" t="s">
        <v>325</v>
      </c>
    </row>
    <row r="130" spans="2:47" s="6" customFormat="1" ht="16.5" customHeight="1">
      <c r="B130" s="23"/>
      <c r="C130" s="24"/>
      <c r="D130" s="153" t="s">
        <v>259</v>
      </c>
      <c r="E130" s="24"/>
      <c r="F130" s="154" t="s">
        <v>324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259</v>
      </c>
      <c r="AU130" s="6" t="s">
        <v>198</v>
      </c>
    </row>
    <row r="131" spans="2:65" s="6" customFormat="1" ht="15.75" customHeight="1">
      <c r="B131" s="23"/>
      <c r="C131" s="141" t="s">
        <v>326</v>
      </c>
      <c r="D131" s="141" t="s">
        <v>253</v>
      </c>
      <c r="E131" s="142" t="s">
        <v>327</v>
      </c>
      <c r="F131" s="143" t="s">
        <v>328</v>
      </c>
      <c r="G131" s="144" t="s">
        <v>318</v>
      </c>
      <c r="H131" s="145">
        <v>156.535</v>
      </c>
      <c r="I131" s="146"/>
      <c r="J131" s="147">
        <f>ROUND($I$131*$H$131,2)</f>
        <v>0</v>
      </c>
      <c r="K131" s="143" t="s">
        <v>256</v>
      </c>
      <c r="L131" s="43"/>
      <c r="M131" s="148"/>
      <c r="N131" s="149" t="s">
        <v>161</v>
      </c>
      <c r="O131" s="24"/>
      <c r="P131" s="150">
        <f>$O$131*$H$131</f>
        <v>0</v>
      </c>
      <c r="Q131" s="150">
        <v>0</v>
      </c>
      <c r="R131" s="150">
        <f>$Q$131*$H$131</f>
        <v>0</v>
      </c>
      <c r="S131" s="150">
        <v>0</v>
      </c>
      <c r="T131" s="151">
        <f>$S$131*$H$131</f>
        <v>0</v>
      </c>
      <c r="AR131" s="84" t="s">
        <v>257</v>
      </c>
      <c r="AT131" s="84" t="s">
        <v>253</v>
      </c>
      <c r="AU131" s="84" t="s">
        <v>198</v>
      </c>
      <c r="AY131" s="6" t="s">
        <v>251</v>
      </c>
      <c r="BE131" s="152">
        <f>IF($N$131="základní",$J$131,0)</f>
        <v>0</v>
      </c>
      <c r="BF131" s="152">
        <f>IF($N$131="snížená",$J$131,0)</f>
        <v>0</v>
      </c>
      <c r="BG131" s="152">
        <f>IF($N$131="zákl. přenesená",$J$131,0)</f>
        <v>0</v>
      </c>
      <c r="BH131" s="152">
        <f>IF($N$131="sníž. přenesená",$J$131,0)</f>
        <v>0</v>
      </c>
      <c r="BI131" s="152">
        <f>IF($N$131="nulová",$J$131,0)</f>
        <v>0</v>
      </c>
      <c r="BJ131" s="84" t="s">
        <v>137</v>
      </c>
      <c r="BK131" s="152">
        <f>ROUND($I$131*$H$131,2)</f>
        <v>0</v>
      </c>
      <c r="BL131" s="84" t="s">
        <v>257</v>
      </c>
      <c r="BM131" s="84" t="s">
        <v>329</v>
      </c>
    </row>
    <row r="132" spans="2:47" s="6" customFormat="1" ht="16.5" customHeight="1">
      <c r="B132" s="23"/>
      <c r="C132" s="24"/>
      <c r="D132" s="153" t="s">
        <v>259</v>
      </c>
      <c r="E132" s="24"/>
      <c r="F132" s="154" t="s">
        <v>330</v>
      </c>
      <c r="G132" s="24"/>
      <c r="H132" s="24"/>
      <c r="J132" s="24"/>
      <c r="K132" s="24"/>
      <c r="L132" s="43"/>
      <c r="M132" s="56"/>
      <c r="N132" s="24"/>
      <c r="O132" s="24"/>
      <c r="P132" s="24"/>
      <c r="Q132" s="24"/>
      <c r="R132" s="24"/>
      <c r="S132" s="24"/>
      <c r="T132" s="57"/>
      <c r="AT132" s="6" t="s">
        <v>259</v>
      </c>
      <c r="AU132" s="6" t="s">
        <v>198</v>
      </c>
    </row>
    <row r="133" spans="2:51" s="6" customFormat="1" ht="15.75" customHeight="1">
      <c r="B133" s="155"/>
      <c r="C133" s="156"/>
      <c r="D133" s="157" t="s">
        <v>261</v>
      </c>
      <c r="E133" s="156"/>
      <c r="F133" s="158" t="s">
        <v>331</v>
      </c>
      <c r="G133" s="156"/>
      <c r="H133" s="159">
        <v>156.535</v>
      </c>
      <c r="J133" s="156"/>
      <c r="K133" s="156"/>
      <c r="L133" s="160"/>
      <c r="M133" s="161"/>
      <c r="N133" s="156"/>
      <c r="O133" s="156"/>
      <c r="P133" s="156"/>
      <c r="Q133" s="156"/>
      <c r="R133" s="156"/>
      <c r="S133" s="156"/>
      <c r="T133" s="162"/>
      <c r="AT133" s="163" t="s">
        <v>261</v>
      </c>
      <c r="AU133" s="163" t="s">
        <v>198</v>
      </c>
      <c r="AV133" s="163" t="s">
        <v>198</v>
      </c>
      <c r="AW133" s="163" t="s">
        <v>211</v>
      </c>
      <c r="AX133" s="163" t="s">
        <v>137</v>
      </c>
      <c r="AY133" s="163" t="s">
        <v>251</v>
      </c>
    </row>
    <row r="134" spans="2:65" s="6" customFormat="1" ht="15.75" customHeight="1">
      <c r="B134" s="23"/>
      <c r="C134" s="141" t="s">
        <v>332</v>
      </c>
      <c r="D134" s="141" t="s">
        <v>253</v>
      </c>
      <c r="E134" s="142" t="s">
        <v>333</v>
      </c>
      <c r="F134" s="143" t="s">
        <v>334</v>
      </c>
      <c r="G134" s="144" t="s">
        <v>284</v>
      </c>
      <c r="H134" s="145">
        <v>52.775</v>
      </c>
      <c r="I134" s="146"/>
      <c r="J134" s="147">
        <f>ROUND($I$134*$H$134,2)</f>
        <v>0</v>
      </c>
      <c r="K134" s="143" t="s">
        <v>256</v>
      </c>
      <c r="L134" s="43"/>
      <c r="M134" s="148"/>
      <c r="N134" s="149" t="s">
        <v>161</v>
      </c>
      <c r="O134" s="24"/>
      <c r="P134" s="150">
        <f>$O$134*$H$134</f>
        <v>0</v>
      </c>
      <c r="Q134" s="150">
        <v>0</v>
      </c>
      <c r="R134" s="150">
        <f>$Q$134*$H$134</f>
        <v>0</v>
      </c>
      <c r="S134" s="150">
        <v>0</v>
      </c>
      <c r="T134" s="151">
        <f>$S$134*$H$134</f>
        <v>0</v>
      </c>
      <c r="AR134" s="84" t="s">
        <v>257</v>
      </c>
      <c r="AT134" s="84" t="s">
        <v>253</v>
      </c>
      <c r="AU134" s="84" t="s">
        <v>198</v>
      </c>
      <c r="AY134" s="6" t="s">
        <v>251</v>
      </c>
      <c r="BE134" s="152">
        <f>IF($N$134="základní",$J$134,0)</f>
        <v>0</v>
      </c>
      <c r="BF134" s="152">
        <f>IF($N$134="snížená",$J$134,0)</f>
        <v>0</v>
      </c>
      <c r="BG134" s="152">
        <f>IF($N$134="zákl. přenesená",$J$134,0)</f>
        <v>0</v>
      </c>
      <c r="BH134" s="152">
        <f>IF($N$134="sníž. přenesená",$J$134,0)</f>
        <v>0</v>
      </c>
      <c r="BI134" s="152">
        <f>IF($N$134="nulová",$J$134,0)</f>
        <v>0</v>
      </c>
      <c r="BJ134" s="84" t="s">
        <v>137</v>
      </c>
      <c r="BK134" s="152">
        <f>ROUND($I$134*$H$134,2)</f>
        <v>0</v>
      </c>
      <c r="BL134" s="84" t="s">
        <v>257</v>
      </c>
      <c r="BM134" s="84" t="s">
        <v>335</v>
      </c>
    </row>
    <row r="135" spans="2:47" s="6" customFormat="1" ht="27" customHeight="1">
      <c r="B135" s="23"/>
      <c r="C135" s="24"/>
      <c r="D135" s="153" t="s">
        <v>259</v>
      </c>
      <c r="E135" s="24"/>
      <c r="F135" s="154" t="s">
        <v>336</v>
      </c>
      <c r="G135" s="24"/>
      <c r="H135" s="24"/>
      <c r="J135" s="24"/>
      <c r="K135" s="24"/>
      <c r="L135" s="43"/>
      <c r="M135" s="56"/>
      <c r="N135" s="24"/>
      <c r="O135" s="24"/>
      <c r="P135" s="24"/>
      <c r="Q135" s="24"/>
      <c r="R135" s="24"/>
      <c r="S135" s="24"/>
      <c r="T135" s="57"/>
      <c r="AT135" s="6" t="s">
        <v>259</v>
      </c>
      <c r="AU135" s="6" t="s">
        <v>198</v>
      </c>
    </row>
    <row r="136" spans="2:51" s="6" customFormat="1" ht="15.75" customHeight="1">
      <c r="B136" s="155"/>
      <c r="C136" s="156"/>
      <c r="D136" s="157" t="s">
        <v>261</v>
      </c>
      <c r="E136" s="156"/>
      <c r="F136" s="158" t="s">
        <v>337</v>
      </c>
      <c r="G136" s="156"/>
      <c r="H136" s="159">
        <v>0.32</v>
      </c>
      <c r="J136" s="156"/>
      <c r="K136" s="156"/>
      <c r="L136" s="160"/>
      <c r="M136" s="161"/>
      <c r="N136" s="156"/>
      <c r="O136" s="156"/>
      <c r="P136" s="156"/>
      <c r="Q136" s="156"/>
      <c r="R136" s="156"/>
      <c r="S136" s="156"/>
      <c r="T136" s="162"/>
      <c r="AT136" s="163" t="s">
        <v>261</v>
      </c>
      <c r="AU136" s="163" t="s">
        <v>198</v>
      </c>
      <c r="AV136" s="163" t="s">
        <v>198</v>
      </c>
      <c r="AW136" s="163" t="s">
        <v>211</v>
      </c>
      <c r="AX136" s="163" t="s">
        <v>190</v>
      </c>
      <c r="AY136" s="163" t="s">
        <v>251</v>
      </c>
    </row>
    <row r="137" spans="2:51" s="6" customFormat="1" ht="15.75" customHeight="1">
      <c r="B137" s="155"/>
      <c r="C137" s="156"/>
      <c r="D137" s="157" t="s">
        <v>261</v>
      </c>
      <c r="E137" s="156"/>
      <c r="F137" s="158" t="s">
        <v>338</v>
      </c>
      <c r="G137" s="156"/>
      <c r="H137" s="159">
        <v>12.067</v>
      </c>
      <c r="J137" s="156"/>
      <c r="K137" s="156"/>
      <c r="L137" s="160"/>
      <c r="M137" s="161"/>
      <c r="N137" s="156"/>
      <c r="O137" s="156"/>
      <c r="P137" s="156"/>
      <c r="Q137" s="156"/>
      <c r="R137" s="156"/>
      <c r="S137" s="156"/>
      <c r="T137" s="162"/>
      <c r="AT137" s="163" t="s">
        <v>261</v>
      </c>
      <c r="AU137" s="163" t="s">
        <v>198</v>
      </c>
      <c r="AV137" s="163" t="s">
        <v>198</v>
      </c>
      <c r="AW137" s="163" t="s">
        <v>211</v>
      </c>
      <c r="AX137" s="163" t="s">
        <v>190</v>
      </c>
      <c r="AY137" s="163" t="s">
        <v>251</v>
      </c>
    </row>
    <row r="138" spans="2:51" s="6" customFormat="1" ht="15.75" customHeight="1">
      <c r="B138" s="155"/>
      <c r="C138" s="156"/>
      <c r="D138" s="157" t="s">
        <v>261</v>
      </c>
      <c r="E138" s="156"/>
      <c r="F138" s="158" t="s">
        <v>339</v>
      </c>
      <c r="G138" s="156"/>
      <c r="H138" s="159">
        <v>10.007</v>
      </c>
      <c r="J138" s="156"/>
      <c r="K138" s="156"/>
      <c r="L138" s="160"/>
      <c r="M138" s="161"/>
      <c r="N138" s="156"/>
      <c r="O138" s="156"/>
      <c r="P138" s="156"/>
      <c r="Q138" s="156"/>
      <c r="R138" s="156"/>
      <c r="S138" s="156"/>
      <c r="T138" s="162"/>
      <c r="AT138" s="163" t="s">
        <v>261</v>
      </c>
      <c r="AU138" s="163" t="s">
        <v>198</v>
      </c>
      <c r="AV138" s="163" t="s">
        <v>198</v>
      </c>
      <c r="AW138" s="163" t="s">
        <v>211</v>
      </c>
      <c r="AX138" s="163" t="s">
        <v>190</v>
      </c>
      <c r="AY138" s="163" t="s">
        <v>251</v>
      </c>
    </row>
    <row r="139" spans="2:51" s="6" customFormat="1" ht="15.75" customHeight="1">
      <c r="B139" s="155"/>
      <c r="C139" s="156"/>
      <c r="D139" s="157" t="s">
        <v>261</v>
      </c>
      <c r="E139" s="156"/>
      <c r="F139" s="158" t="s">
        <v>340</v>
      </c>
      <c r="G139" s="156"/>
      <c r="H139" s="159">
        <v>19.679</v>
      </c>
      <c r="J139" s="156"/>
      <c r="K139" s="156"/>
      <c r="L139" s="160"/>
      <c r="M139" s="161"/>
      <c r="N139" s="156"/>
      <c r="O139" s="156"/>
      <c r="P139" s="156"/>
      <c r="Q139" s="156"/>
      <c r="R139" s="156"/>
      <c r="S139" s="156"/>
      <c r="T139" s="162"/>
      <c r="AT139" s="163" t="s">
        <v>261</v>
      </c>
      <c r="AU139" s="163" t="s">
        <v>198</v>
      </c>
      <c r="AV139" s="163" t="s">
        <v>198</v>
      </c>
      <c r="AW139" s="163" t="s">
        <v>211</v>
      </c>
      <c r="AX139" s="163" t="s">
        <v>190</v>
      </c>
      <c r="AY139" s="163" t="s">
        <v>251</v>
      </c>
    </row>
    <row r="140" spans="2:51" s="6" customFormat="1" ht="15.75" customHeight="1">
      <c r="B140" s="155"/>
      <c r="C140" s="156"/>
      <c r="D140" s="157" t="s">
        <v>261</v>
      </c>
      <c r="E140" s="156"/>
      <c r="F140" s="158" t="s">
        <v>341</v>
      </c>
      <c r="G140" s="156"/>
      <c r="H140" s="159">
        <v>10.702</v>
      </c>
      <c r="J140" s="156"/>
      <c r="K140" s="156"/>
      <c r="L140" s="160"/>
      <c r="M140" s="161"/>
      <c r="N140" s="156"/>
      <c r="O140" s="156"/>
      <c r="P140" s="156"/>
      <c r="Q140" s="156"/>
      <c r="R140" s="156"/>
      <c r="S140" s="156"/>
      <c r="T140" s="162"/>
      <c r="AT140" s="163" t="s">
        <v>261</v>
      </c>
      <c r="AU140" s="163" t="s">
        <v>198</v>
      </c>
      <c r="AV140" s="163" t="s">
        <v>198</v>
      </c>
      <c r="AW140" s="163" t="s">
        <v>211</v>
      </c>
      <c r="AX140" s="163" t="s">
        <v>190</v>
      </c>
      <c r="AY140" s="163" t="s">
        <v>251</v>
      </c>
    </row>
    <row r="141" spans="2:51" s="6" customFormat="1" ht="15.75" customHeight="1">
      <c r="B141" s="164"/>
      <c r="C141" s="165"/>
      <c r="D141" s="157" t="s">
        <v>261</v>
      </c>
      <c r="E141" s="165"/>
      <c r="F141" s="166" t="s">
        <v>310</v>
      </c>
      <c r="G141" s="165"/>
      <c r="H141" s="167">
        <v>52.775</v>
      </c>
      <c r="J141" s="165"/>
      <c r="K141" s="165"/>
      <c r="L141" s="168"/>
      <c r="M141" s="169"/>
      <c r="N141" s="165"/>
      <c r="O141" s="165"/>
      <c r="P141" s="165"/>
      <c r="Q141" s="165"/>
      <c r="R141" s="165"/>
      <c r="S141" s="165"/>
      <c r="T141" s="170"/>
      <c r="AT141" s="171" t="s">
        <v>261</v>
      </c>
      <c r="AU141" s="171" t="s">
        <v>198</v>
      </c>
      <c r="AV141" s="171" t="s">
        <v>257</v>
      </c>
      <c r="AW141" s="171" t="s">
        <v>211</v>
      </c>
      <c r="AX141" s="171" t="s">
        <v>137</v>
      </c>
      <c r="AY141" s="171" t="s">
        <v>251</v>
      </c>
    </row>
    <row r="142" spans="2:65" s="6" customFormat="1" ht="15.75" customHeight="1">
      <c r="B142" s="23"/>
      <c r="C142" s="172" t="s">
        <v>342</v>
      </c>
      <c r="D142" s="172" t="s">
        <v>343</v>
      </c>
      <c r="E142" s="173" t="s">
        <v>344</v>
      </c>
      <c r="F142" s="174" t="s">
        <v>345</v>
      </c>
      <c r="G142" s="175" t="s">
        <v>318</v>
      </c>
      <c r="H142" s="176">
        <v>94.419</v>
      </c>
      <c r="I142" s="177"/>
      <c r="J142" s="178">
        <f>ROUND($I$142*$H$142,2)</f>
        <v>0</v>
      </c>
      <c r="K142" s="174" t="s">
        <v>256</v>
      </c>
      <c r="L142" s="179"/>
      <c r="M142" s="180"/>
      <c r="N142" s="181" t="s">
        <v>161</v>
      </c>
      <c r="O142" s="24"/>
      <c r="P142" s="150">
        <f>$O$142*$H$142</f>
        <v>0</v>
      </c>
      <c r="Q142" s="150">
        <v>1</v>
      </c>
      <c r="R142" s="150">
        <f>$Q$142*$H$142</f>
        <v>94.419</v>
      </c>
      <c r="S142" s="150">
        <v>0</v>
      </c>
      <c r="T142" s="151">
        <f>$S$142*$H$142</f>
        <v>0</v>
      </c>
      <c r="AR142" s="84" t="s">
        <v>301</v>
      </c>
      <c r="AT142" s="84" t="s">
        <v>343</v>
      </c>
      <c r="AU142" s="84" t="s">
        <v>198</v>
      </c>
      <c r="AY142" s="6" t="s">
        <v>251</v>
      </c>
      <c r="BE142" s="152">
        <f>IF($N$142="základní",$J$142,0)</f>
        <v>0</v>
      </c>
      <c r="BF142" s="152">
        <f>IF($N$142="snížená",$J$142,0)</f>
        <v>0</v>
      </c>
      <c r="BG142" s="152">
        <f>IF($N$142="zákl. přenesená",$J$142,0)</f>
        <v>0</v>
      </c>
      <c r="BH142" s="152">
        <f>IF($N$142="sníž. přenesená",$J$142,0)</f>
        <v>0</v>
      </c>
      <c r="BI142" s="152">
        <f>IF($N$142="nulová",$J$142,0)</f>
        <v>0</v>
      </c>
      <c r="BJ142" s="84" t="s">
        <v>137</v>
      </c>
      <c r="BK142" s="152">
        <f>ROUND($I$142*$H$142,2)</f>
        <v>0</v>
      </c>
      <c r="BL142" s="84" t="s">
        <v>257</v>
      </c>
      <c r="BM142" s="84" t="s">
        <v>346</v>
      </c>
    </row>
    <row r="143" spans="2:47" s="6" customFormat="1" ht="16.5" customHeight="1">
      <c r="B143" s="23"/>
      <c r="C143" s="24"/>
      <c r="D143" s="153" t="s">
        <v>259</v>
      </c>
      <c r="E143" s="24"/>
      <c r="F143" s="154" t="s">
        <v>347</v>
      </c>
      <c r="G143" s="24"/>
      <c r="H143" s="24"/>
      <c r="J143" s="24"/>
      <c r="K143" s="24"/>
      <c r="L143" s="43"/>
      <c r="M143" s="56"/>
      <c r="N143" s="24"/>
      <c r="O143" s="24"/>
      <c r="P143" s="24"/>
      <c r="Q143" s="24"/>
      <c r="R143" s="24"/>
      <c r="S143" s="24"/>
      <c r="T143" s="57"/>
      <c r="AT143" s="6" t="s">
        <v>259</v>
      </c>
      <c r="AU143" s="6" t="s">
        <v>198</v>
      </c>
    </row>
    <row r="144" spans="2:51" s="6" customFormat="1" ht="15.75" customHeight="1">
      <c r="B144" s="155"/>
      <c r="C144" s="156"/>
      <c r="D144" s="157" t="s">
        <v>261</v>
      </c>
      <c r="E144" s="156"/>
      <c r="F144" s="158" t="s">
        <v>348</v>
      </c>
      <c r="G144" s="156"/>
      <c r="H144" s="159">
        <v>94.419</v>
      </c>
      <c r="J144" s="156"/>
      <c r="K144" s="156"/>
      <c r="L144" s="160"/>
      <c r="M144" s="161"/>
      <c r="N144" s="156"/>
      <c r="O144" s="156"/>
      <c r="P144" s="156"/>
      <c r="Q144" s="156"/>
      <c r="R144" s="156"/>
      <c r="S144" s="156"/>
      <c r="T144" s="162"/>
      <c r="AT144" s="163" t="s">
        <v>261</v>
      </c>
      <c r="AU144" s="163" t="s">
        <v>198</v>
      </c>
      <c r="AV144" s="163" t="s">
        <v>198</v>
      </c>
      <c r="AW144" s="163" t="s">
        <v>211</v>
      </c>
      <c r="AX144" s="163" t="s">
        <v>137</v>
      </c>
      <c r="AY144" s="163" t="s">
        <v>251</v>
      </c>
    </row>
    <row r="145" spans="2:65" s="6" customFormat="1" ht="15.75" customHeight="1">
      <c r="B145" s="23"/>
      <c r="C145" s="141" t="s">
        <v>124</v>
      </c>
      <c r="D145" s="141" t="s">
        <v>253</v>
      </c>
      <c r="E145" s="142" t="s">
        <v>349</v>
      </c>
      <c r="F145" s="143" t="s">
        <v>350</v>
      </c>
      <c r="G145" s="144" t="s">
        <v>284</v>
      </c>
      <c r="H145" s="145">
        <v>2.05</v>
      </c>
      <c r="I145" s="146"/>
      <c r="J145" s="147">
        <f>ROUND($I$145*$H$145,2)</f>
        <v>0</v>
      </c>
      <c r="K145" s="143" t="s">
        <v>285</v>
      </c>
      <c r="L145" s="43"/>
      <c r="M145" s="148"/>
      <c r="N145" s="149" t="s">
        <v>161</v>
      </c>
      <c r="O145" s="24"/>
      <c r="P145" s="150">
        <f>$O$145*$H$145</f>
        <v>0</v>
      </c>
      <c r="Q145" s="150">
        <v>0</v>
      </c>
      <c r="R145" s="150">
        <f>$Q$145*$H$145</f>
        <v>0</v>
      </c>
      <c r="S145" s="150">
        <v>0</v>
      </c>
      <c r="T145" s="151">
        <f>$S$145*$H$145</f>
        <v>0</v>
      </c>
      <c r="AR145" s="84" t="s">
        <v>257</v>
      </c>
      <c r="AT145" s="84" t="s">
        <v>253</v>
      </c>
      <c r="AU145" s="84" t="s">
        <v>198</v>
      </c>
      <c r="AY145" s="6" t="s">
        <v>251</v>
      </c>
      <c r="BE145" s="152">
        <f>IF($N$145="základní",$J$145,0)</f>
        <v>0</v>
      </c>
      <c r="BF145" s="152">
        <f>IF($N$145="snížená",$J$145,0)</f>
        <v>0</v>
      </c>
      <c r="BG145" s="152">
        <f>IF($N$145="zákl. přenesená",$J$145,0)</f>
        <v>0</v>
      </c>
      <c r="BH145" s="152">
        <f>IF($N$145="sníž. přenesená",$J$145,0)</f>
        <v>0</v>
      </c>
      <c r="BI145" s="152">
        <f>IF($N$145="nulová",$J$145,0)</f>
        <v>0</v>
      </c>
      <c r="BJ145" s="84" t="s">
        <v>137</v>
      </c>
      <c r="BK145" s="152">
        <f>ROUND($I$145*$H$145,2)</f>
        <v>0</v>
      </c>
      <c r="BL145" s="84" t="s">
        <v>257</v>
      </c>
      <c r="BM145" s="84" t="s">
        <v>351</v>
      </c>
    </row>
    <row r="146" spans="2:47" s="6" customFormat="1" ht="27" customHeight="1">
      <c r="B146" s="23"/>
      <c r="C146" s="24"/>
      <c r="D146" s="153" t="s">
        <v>259</v>
      </c>
      <c r="E146" s="24"/>
      <c r="F146" s="154" t="s">
        <v>352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259</v>
      </c>
      <c r="AU146" s="6" t="s">
        <v>198</v>
      </c>
    </row>
    <row r="147" spans="2:51" s="6" customFormat="1" ht="15.75" customHeight="1">
      <c r="B147" s="155"/>
      <c r="C147" s="156"/>
      <c r="D147" s="157" t="s">
        <v>261</v>
      </c>
      <c r="E147" s="156" t="s">
        <v>199</v>
      </c>
      <c r="F147" s="158" t="s">
        <v>353</v>
      </c>
      <c r="G147" s="156"/>
      <c r="H147" s="159">
        <v>2.05</v>
      </c>
      <c r="J147" s="156"/>
      <c r="K147" s="156"/>
      <c r="L147" s="160"/>
      <c r="M147" s="161"/>
      <c r="N147" s="156"/>
      <c r="O147" s="156"/>
      <c r="P147" s="156"/>
      <c r="Q147" s="156"/>
      <c r="R147" s="156"/>
      <c r="S147" s="156"/>
      <c r="T147" s="162"/>
      <c r="AT147" s="163" t="s">
        <v>261</v>
      </c>
      <c r="AU147" s="163" t="s">
        <v>198</v>
      </c>
      <c r="AV147" s="163" t="s">
        <v>198</v>
      </c>
      <c r="AW147" s="163" t="s">
        <v>211</v>
      </c>
      <c r="AX147" s="163" t="s">
        <v>137</v>
      </c>
      <c r="AY147" s="163" t="s">
        <v>251</v>
      </c>
    </row>
    <row r="148" spans="2:65" s="6" customFormat="1" ht="15.75" customHeight="1">
      <c r="B148" s="23"/>
      <c r="C148" s="172" t="s">
        <v>354</v>
      </c>
      <c r="D148" s="172" t="s">
        <v>343</v>
      </c>
      <c r="E148" s="173" t="s">
        <v>355</v>
      </c>
      <c r="F148" s="174" t="s">
        <v>356</v>
      </c>
      <c r="G148" s="175" t="s">
        <v>318</v>
      </c>
      <c r="H148" s="176">
        <v>4.305</v>
      </c>
      <c r="I148" s="177"/>
      <c r="J148" s="178">
        <f>ROUND($I$148*$H$148,2)</f>
        <v>0</v>
      </c>
      <c r="K148" s="174" t="s">
        <v>285</v>
      </c>
      <c r="L148" s="179"/>
      <c r="M148" s="180"/>
      <c r="N148" s="181" t="s">
        <v>161</v>
      </c>
      <c r="O148" s="24"/>
      <c r="P148" s="150">
        <f>$O$148*$H$148</f>
        <v>0</v>
      </c>
      <c r="Q148" s="150">
        <v>1</v>
      </c>
      <c r="R148" s="150">
        <f>$Q$148*$H$148</f>
        <v>4.305</v>
      </c>
      <c r="S148" s="150">
        <v>0</v>
      </c>
      <c r="T148" s="151">
        <f>$S$148*$H$148</f>
        <v>0</v>
      </c>
      <c r="AR148" s="84" t="s">
        <v>301</v>
      </c>
      <c r="AT148" s="84" t="s">
        <v>343</v>
      </c>
      <c r="AU148" s="84" t="s">
        <v>198</v>
      </c>
      <c r="AY148" s="6" t="s">
        <v>251</v>
      </c>
      <c r="BE148" s="152">
        <f>IF($N$148="základní",$J$148,0)</f>
        <v>0</v>
      </c>
      <c r="BF148" s="152">
        <f>IF($N$148="snížená",$J$148,0)</f>
        <v>0</v>
      </c>
      <c r="BG148" s="152">
        <f>IF($N$148="zákl. přenesená",$J$148,0)</f>
        <v>0</v>
      </c>
      <c r="BH148" s="152">
        <f>IF($N$148="sníž. přenesená",$J$148,0)</f>
        <v>0</v>
      </c>
      <c r="BI148" s="152">
        <f>IF($N$148="nulová",$J$148,0)</f>
        <v>0</v>
      </c>
      <c r="BJ148" s="84" t="s">
        <v>137</v>
      </c>
      <c r="BK148" s="152">
        <f>ROUND($I$148*$H$148,2)</f>
        <v>0</v>
      </c>
      <c r="BL148" s="84" t="s">
        <v>257</v>
      </c>
      <c r="BM148" s="84" t="s">
        <v>357</v>
      </c>
    </row>
    <row r="149" spans="2:47" s="6" customFormat="1" ht="27" customHeight="1">
      <c r="B149" s="23"/>
      <c r="C149" s="24"/>
      <c r="D149" s="153" t="s">
        <v>259</v>
      </c>
      <c r="E149" s="24"/>
      <c r="F149" s="154" t="s">
        <v>358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259</v>
      </c>
      <c r="AU149" s="6" t="s">
        <v>198</v>
      </c>
    </row>
    <row r="150" spans="2:51" s="6" customFormat="1" ht="15.75" customHeight="1">
      <c r="B150" s="155"/>
      <c r="C150" s="156"/>
      <c r="D150" s="157" t="s">
        <v>261</v>
      </c>
      <c r="E150" s="156"/>
      <c r="F150" s="158" t="s">
        <v>359</v>
      </c>
      <c r="G150" s="156"/>
      <c r="H150" s="159">
        <v>4.305</v>
      </c>
      <c r="J150" s="156"/>
      <c r="K150" s="156"/>
      <c r="L150" s="160"/>
      <c r="M150" s="161"/>
      <c r="N150" s="156"/>
      <c r="O150" s="156"/>
      <c r="P150" s="156"/>
      <c r="Q150" s="156"/>
      <c r="R150" s="156"/>
      <c r="S150" s="156"/>
      <c r="T150" s="162"/>
      <c r="AT150" s="163" t="s">
        <v>261</v>
      </c>
      <c r="AU150" s="163" t="s">
        <v>198</v>
      </c>
      <c r="AV150" s="163" t="s">
        <v>198</v>
      </c>
      <c r="AW150" s="163" t="s">
        <v>211</v>
      </c>
      <c r="AX150" s="163" t="s">
        <v>137</v>
      </c>
      <c r="AY150" s="163" t="s">
        <v>251</v>
      </c>
    </row>
    <row r="151" spans="2:65" s="6" customFormat="1" ht="15.75" customHeight="1">
      <c r="B151" s="23"/>
      <c r="C151" s="141" t="s">
        <v>360</v>
      </c>
      <c r="D151" s="141" t="s">
        <v>253</v>
      </c>
      <c r="E151" s="142" t="s">
        <v>361</v>
      </c>
      <c r="F151" s="143" t="s">
        <v>362</v>
      </c>
      <c r="G151" s="144" t="s">
        <v>205</v>
      </c>
      <c r="H151" s="145">
        <v>26.25</v>
      </c>
      <c r="I151" s="146"/>
      <c r="J151" s="147">
        <f>ROUND($I$151*$H$151,2)</f>
        <v>0</v>
      </c>
      <c r="K151" s="143" t="s">
        <v>285</v>
      </c>
      <c r="L151" s="43"/>
      <c r="M151" s="148"/>
      <c r="N151" s="149" t="s">
        <v>161</v>
      </c>
      <c r="O151" s="24"/>
      <c r="P151" s="150">
        <f>$O$151*$H$151</f>
        <v>0</v>
      </c>
      <c r="Q151" s="150">
        <v>0</v>
      </c>
      <c r="R151" s="150">
        <f>$Q$151*$H$151</f>
        <v>0</v>
      </c>
      <c r="S151" s="150">
        <v>0</v>
      </c>
      <c r="T151" s="151">
        <f>$S$151*$H$151</f>
        <v>0</v>
      </c>
      <c r="AR151" s="84" t="s">
        <v>257</v>
      </c>
      <c r="AT151" s="84" t="s">
        <v>253</v>
      </c>
      <c r="AU151" s="84" t="s">
        <v>198</v>
      </c>
      <c r="AY151" s="6" t="s">
        <v>251</v>
      </c>
      <c r="BE151" s="152">
        <f>IF($N$151="základní",$J$151,0)</f>
        <v>0</v>
      </c>
      <c r="BF151" s="152">
        <f>IF($N$151="snížená",$J$151,0)</f>
        <v>0</v>
      </c>
      <c r="BG151" s="152">
        <f>IF($N$151="zákl. přenesená",$J$151,0)</f>
        <v>0</v>
      </c>
      <c r="BH151" s="152">
        <f>IF($N$151="sníž. přenesená",$J$151,0)</f>
        <v>0</v>
      </c>
      <c r="BI151" s="152">
        <f>IF($N$151="nulová",$J$151,0)</f>
        <v>0</v>
      </c>
      <c r="BJ151" s="84" t="s">
        <v>137</v>
      </c>
      <c r="BK151" s="152">
        <f>ROUND($I$151*$H$151,2)</f>
        <v>0</v>
      </c>
      <c r="BL151" s="84" t="s">
        <v>257</v>
      </c>
      <c r="BM151" s="84" t="s">
        <v>363</v>
      </c>
    </row>
    <row r="152" spans="2:47" s="6" customFormat="1" ht="16.5" customHeight="1">
      <c r="B152" s="23"/>
      <c r="C152" s="24"/>
      <c r="D152" s="153" t="s">
        <v>259</v>
      </c>
      <c r="E152" s="24"/>
      <c r="F152" s="154" t="s">
        <v>362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259</v>
      </c>
      <c r="AU152" s="6" t="s">
        <v>198</v>
      </c>
    </row>
    <row r="153" spans="2:51" s="6" customFormat="1" ht="15.75" customHeight="1">
      <c r="B153" s="155"/>
      <c r="C153" s="156"/>
      <c r="D153" s="157" t="s">
        <v>261</v>
      </c>
      <c r="E153" s="156"/>
      <c r="F153" s="158" t="s">
        <v>364</v>
      </c>
      <c r="G153" s="156"/>
      <c r="H153" s="159">
        <v>26.25</v>
      </c>
      <c r="J153" s="156"/>
      <c r="K153" s="156"/>
      <c r="L153" s="160"/>
      <c r="M153" s="161"/>
      <c r="N153" s="156"/>
      <c r="O153" s="156"/>
      <c r="P153" s="156"/>
      <c r="Q153" s="156"/>
      <c r="R153" s="156"/>
      <c r="S153" s="156"/>
      <c r="T153" s="162"/>
      <c r="AT153" s="163" t="s">
        <v>261</v>
      </c>
      <c r="AU153" s="163" t="s">
        <v>198</v>
      </c>
      <c r="AV153" s="163" t="s">
        <v>198</v>
      </c>
      <c r="AW153" s="163" t="s">
        <v>211</v>
      </c>
      <c r="AX153" s="163" t="s">
        <v>190</v>
      </c>
      <c r="AY153" s="163" t="s">
        <v>251</v>
      </c>
    </row>
    <row r="154" spans="2:65" s="6" customFormat="1" ht="15.75" customHeight="1">
      <c r="B154" s="23"/>
      <c r="C154" s="172" t="s">
        <v>365</v>
      </c>
      <c r="D154" s="172" t="s">
        <v>343</v>
      </c>
      <c r="E154" s="173" t="s">
        <v>366</v>
      </c>
      <c r="F154" s="174" t="s">
        <v>367</v>
      </c>
      <c r="G154" s="175" t="s">
        <v>368</v>
      </c>
      <c r="H154" s="176">
        <v>0.788</v>
      </c>
      <c r="I154" s="177"/>
      <c r="J154" s="178">
        <f>ROUND($I$154*$H$154,2)</f>
        <v>0</v>
      </c>
      <c r="K154" s="174" t="s">
        <v>285</v>
      </c>
      <c r="L154" s="179"/>
      <c r="M154" s="180"/>
      <c r="N154" s="181" t="s">
        <v>161</v>
      </c>
      <c r="O154" s="24"/>
      <c r="P154" s="150">
        <f>$O$154*$H$154</f>
        <v>0</v>
      </c>
      <c r="Q154" s="150">
        <v>0.001</v>
      </c>
      <c r="R154" s="150">
        <f>$Q$154*$H$154</f>
        <v>0.0007880000000000001</v>
      </c>
      <c r="S154" s="150">
        <v>0</v>
      </c>
      <c r="T154" s="151">
        <f>$S$154*$H$154</f>
        <v>0</v>
      </c>
      <c r="AR154" s="84" t="s">
        <v>301</v>
      </c>
      <c r="AT154" s="84" t="s">
        <v>343</v>
      </c>
      <c r="AU154" s="84" t="s">
        <v>198</v>
      </c>
      <c r="AY154" s="6" t="s">
        <v>251</v>
      </c>
      <c r="BE154" s="152">
        <f>IF($N$154="základní",$J$154,0)</f>
        <v>0</v>
      </c>
      <c r="BF154" s="152">
        <f>IF($N$154="snížená",$J$154,0)</f>
        <v>0</v>
      </c>
      <c r="BG154" s="152">
        <f>IF($N$154="zákl. přenesená",$J$154,0)</f>
        <v>0</v>
      </c>
      <c r="BH154" s="152">
        <f>IF($N$154="sníž. přenesená",$J$154,0)</f>
        <v>0</v>
      </c>
      <c r="BI154" s="152">
        <f>IF($N$154="nulová",$J$154,0)</f>
        <v>0</v>
      </c>
      <c r="BJ154" s="84" t="s">
        <v>137</v>
      </c>
      <c r="BK154" s="152">
        <f>ROUND($I$154*$H$154,2)</f>
        <v>0</v>
      </c>
      <c r="BL154" s="84" t="s">
        <v>257</v>
      </c>
      <c r="BM154" s="84" t="s">
        <v>369</v>
      </c>
    </row>
    <row r="155" spans="2:47" s="6" customFormat="1" ht="16.5" customHeight="1">
      <c r="B155" s="23"/>
      <c r="C155" s="24"/>
      <c r="D155" s="153" t="s">
        <v>259</v>
      </c>
      <c r="E155" s="24"/>
      <c r="F155" s="154" t="s">
        <v>370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259</v>
      </c>
      <c r="AU155" s="6" t="s">
        <v>198</v>
      </c>
    </row>
    <row r="156" spans="2:51" s="6" customFormat="1" ht="15.75" customHeight="1">
      <c r="B156" s="155"/>
      <c r="C156" s="156"/>
      <c r="D156" s="157" t="s">
        <v>261</v>
      </c>
      <c r="E156" s="156"/>
      <c r="F156" s="158" t="s">
        <v>371</v>
      </c>
      <c r="G156" s="156"/>
      <c r="H156" s="159">
        <v>0.788</v>
      </c>
      <c r="J156" s="156"/>
      <c r="K156" s="156"/>
      <c r="L156" s="160"/>
      <c r="M156" s="161"/>
      <c r="N156" s="156"/>
      <c r="O156" s="156"/>
      <c r="P156" s="156"/>
      <c r="Q156" s="156"/>
      <c r="R156" s="156"/>
      <c r="S156" s="156"/>
      <c r="T156" s="162"/>
      <c r="AT156" s="163" t="s">
        <v>261</v>
      </c>
      <c r="AU156" s="163" t="s">
        <v>198</v>
      </c>
      <c r="AV156" s="163" t="s">
        <v>198</v>
      </c>
      <c r="AW156" s="163" t="s">
        <v>211</v>
      </c>
      <c r="AX156" s="163" t="s">
        <v>190</v>
      </c>
      <c r="AY156" s="163" t="s">
        <v>251</v>
      </c>
    </row>
    <row r="157" spans="2:65" s="6" customFormat="1" ht="15.75" customHeight="1">
      <c r="B157" s="23"/>
      <c r="C157" s="141" t="s">
        <v>372</v>
      </c>
      <c r="D157" s="141" t="s">
        <v>253</v>
      </c>
      <c r="E157" s="142" t="s">
        <v>373</v>
      </c>
      <c r="F157" s="143" t="s">
        <v>374</v>
      </c>
      <c r="G157" s="144" t="s">
        <v>205</v>
      </c>
      <c r="H157" s="145">
        <v>26.25</v>
      </c>
      <c r="I157" s="146"/>
      <c r="J157" s="147">
        <f>ROUND($I$157*$H$157,2)</f>
        <v>0</v>
      </c>
      <c r="K157" s="143" t="s">
        <v>285</v>
      </c>
      <c r="L157" s="43"/>
      <c r="M157" s="148"/>
      <c r="N157" s="149" t="s">
        <v>161</v>
      </c>
      <c r="O157" s="24"/>
      <c r="P157" s="150">
        <f>$O$157*$H$157</f>
        <v>0</v>
      </c>
      <c r="Q157" s="150">
        <v>0</v>
      </c>
      <c r="R157" s="150">
        <f>$Q$157*$H$157</f>
        <v>0</v>
      </c>
      <c r="S157" s="150">
        <v>0</v>
      </c>
      <c r="T157" s="151">
        <f>$S$157*$H$157</f>
        <v>0</v>
      </c>
      <c r="AR157" s="84" t="s">
        <v>257</v>
      </c>
      <c r="AT157" s="84" t="s">
        <v>253</v>
      </c>
      <c r="AU157" s="84" t="s">
        <v>198</v>
      </c>
      <c r="AY157" s="6" t="s">
        <v>251</v>
      </c>
      <c r="BE157" s="152">
        <f>IF($N$157="základní",$J$157,0)</f>
        <v>0</v>
      </c>
      <c r="BF157" s="152">
        <f>IF($N$157="snížená",$J$157,0)</f>
        <v>0</v>
      </c>
      <c r="BG157" s="152">
        <f>IF($N$157="zákl. přenesená",$J$157,0)</f>
        <v>0</v>
      </c>
      <c r="BH157" s="152">
        <f>IF($N$157="sníž. přenesená",$J$157,0)</f>
        <v>0</v>
      </c>
      <c r="BI157" s="152">
        <f>IF($N$157="nulová",$J$157,0)</f>
        <v>0</v>
      </c>
      <c r="BJ157" s="84" t="s">
        <v>137</v>
      </c>
      <c r="BK157" s="152">
        <f>ROUND($I$157*$H$157,2)</f>
        <v>0</v>
      </c>
      <c r="BL157" s="84" t="s">
        <v>257</v>
      </c>
      <c r="BM157" s="84" t="s">
        <v>375</v>
      </c>
    </row>
    <row r="158" spans="2:47" s="6" customFormat="1" ht="27" customHeight="1">
      <c r="B158" s="23"/>
      <c r="C158" s="24"/>
      <c r="D158" s="153" t="s">
        <v>259</v>
      </c>
      <c r="E158" s="24"/>
      <c r="F158" s="154" t="s">
        <v>376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259</v>
      </c>
      <c r="AU158" s="6" t="s">
        <v>198</v>
      </c>
    </row>
    <row r="159" spans="2:51" s="6" customFormat="1" ht="15.75" customHeight="1">
      <c r="B159" s="155"/>
      <c r="C159" s="156"/>
      <c r="D159" s="157" t="s">
        <v>261</v>
      </c>
      <c r="E159" s="156"/>
      <c r="F159" s="158" t="s">
        <v>377</v>
      </c>
      <c r="G159" s="156"/>
      <c r="H159" s="159">
        <v>26.25</v>
      </c>
      <c r="J159" s="156"/>
      <c r="K159" s="156"/>
      <c r="L159" s="160"/>
      <c r="M159" s="161"/>
      <c r="N159" s="156"/>
      <c r="O159" s="156"/>
      <c r="P159" s="156"/>
      <c r="Q159" s="156"/>
      <c r="R159" s="156"/>
      <c r="S159" s="156"/>
      <c r="T159" s="162"/>
      <c r="AT159" s="163" t="s">
        <v>261</v>
      </c>
      <c r="AU159" s="163" t="s">
        <v>198</v>
      </c>
      <c r="AV159" s="163" t="s">
        <v>198</v>
      </c>
      <c r="AW159" s="163" t="s">
        <v>211</v>
      </c>
      <c r="AX159" s="163" t="s">
        <v>137</v>
      </c>
      <c r="AY159" s="163" t="s">
        <v>251</v>
      </c>
    </row>
    <row r="160" spans="2:65" s="6" customFormat="1" ht="15.75" customHeight="1">
      <c r="B160" s="23"/>
      <c r="C160" s="141" t="s">
        <v>378</v>
      </c>
      <c r="D160" s="141" t="s">
        <v>253</v>
      </c>
      <c r="E160" s="142" t="s">
        <v>379</v>
      </c>
      <c r="F160" s="143" t="s">
        <v>380</v>
      </c>
      <c r="G160" s="144" t="s">
        <v>205</v>
      </c>
      <c r="H160" s="145">
        <v>26.25</v>
      </c>
      <c r="I160" s="146"/>
      <c r="J160" s="147">
        <f>ROUND($I$160*$H$160,2)</f>
        <v>0</v>
      </c>
      <c r="K160" s="143" t="s">
        <v>285</v>
      </c>
      <c r="L160" s="43"/>
      <c r="M160" s="148"/>
      <c r="N160" s="149" t="s">
        <v>161</v>
      </c>
      <c r="O160" s="24"/>
      <c r="P160" s="150">
        <f>$O$160*$H$160</f>
        <v>0</v>
      </c>
      <c r="Q160" s="150">
        <v>0</v>
      </c>
      <c r="R160" s="150">
        <f>$Q$160*$H$160</f>
        <v>0</v>
      </c>
      <c r="S160" s="150">
        <v>0</v>
      </c>
      <c r="T160" s="151">
        <f>$S$160*$H$160</f>
        <v>0</v>
      </c>
      <c r="AR160" s="84" t="s">
        <v>257</v>
      </c>
      <c r="AT160" s="84" t="s">
        <v>253</v>
      </c>
      <c r="AU160" s="84" t="s">
        <v>198</v>
      </c>
      <c r="AY160" s="6" t="s">
        <v>251</v>
      </c>
      <c r="BE160" s="152">
        <f>IF($N$160="základní",$J$160,0)</f>
        <v>0</v>
      </c>
      <c r="BF160" s="152">
        <f>IF($N$160="snížená",$J$160,0)</f>
        <v>0</v>
      </c>
      <c r="BG160" s="152">
        <f>IF($N$160="zákl. přenesená",$J$160,0)</f>
        <v>0</v>
      </c>
      <c r="BH160" s="152">
        <f>IF($N$160="sníž. přenesená",$J$160,0)</f>
        <v>0</v>
      </c>
      <c r="BI160" s="152">
        <f>IF($N$160="nulová",$J$160,0)</f>
        <v>0</v>
      </c>
      <c r="BJ160" s="84" t="s">
        <v>137</v>
      </c>
      <c r="BK160" s="152">
        <f>ROUND($I$160*$H$160,2)</f>
        <v>0</v>
      </c>
      <c r="BL160" s="84" t="s">
        <v>257</v>
      </c>
      <c r="BM160" s="84" t="s">
        <v>381</v>
      </c>
    </row>
    <row r="161" spans="2:47" s="6" customFormat="1" ht="27" customHeight="1">
      <c r="B161" s="23"/>
      <c r="C161" s="24"/>
      <c r="D161" s="153" t="s">
        <v>259</v>
      </c>
      <c r="E161" s="24"/>
      <c r="F161" s="154" t="s">
        <v>382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259</v>
      </c>
      <c r="AU161" s="6" t="s">
        <v>198</v>
      </c>
    </row>
    <row r="162" spans="2:51" s="6" customFormat="1" ht="15.75" customHeight="1">
      <c r="B162" s="155"/>
      <c r="C162" s="156"/>
      <c r="D162" s="157" t="s">
        <v>261</v>
      </c>
      <c r="E162" s="156"/>
      <c r="F162" s="158" t="s">
        <v>364</v>
      </c>
      <c r="G162" s="156"/>
      <c r="H162" s="159">
        <v>26.25</v>
      </c>
      <c r="J162" s="156"/>
      <c r="K162" s="156"/>
      <c r="L162" s="160"/>
      <c r="M162" s="161"/>
      <c r="N162" s="156"/>
      <c r="O162" s="156"/>
      <c r="P162" s="156"/>
      <c r="Q162" s="156"/>
      <c r="R162" s="156"/>
      <c r="S162" s="156"/>
      <c r="T162" s="162"/>
      <c r="AT162" s="163" t="s">
        <v>261</v>
      </c>
      <c r="AU162" s="163" t="s">
        <v>198</v>
      </c>
      <c r="AV162" s="163" t="s">
        <v>198</v>
      </c>
      <c r="AW162" s="163" t="s">
        <v>211</v>
      </c>
      <c r="AX162" s="163" t="s">
        <v>190</v>
      </c>
      <c r="AY162" s="163" t="s">
        <v>251</v>
      </c>
    </row>
    <row r="163" spans="2:63" s="128" customFormat="1" ht="30.75" customHeight="1">
      <c r="B163" s="129"/>
      <c r="C163" s="130"/>
      <c r="D163" s="130" t="s">
        <v>189</v>
      </c>
      <c r="E163" s="139" t="s">
        <v>198</v>
      </c>
      <c r="F163" s="139" t="s">
        <v>383</v>
      </c>
      <c r="G163" s="130"/>
      <c r="H163" s="130"/>
      <c r="J163" s="140">
        <f>$BK$163</f>
        <v>0</v>
      </c>
      <c r="K163" s="130"/>
      <c r="L163" s="133"/>
      <c r="M163" s="134"/>
      <c r="N163" s="130"/>
      <c r="O163" s="130"/>
      <c r="P163" s="135">
        <f>SUM($P$164:$P$216)</f>
        <v>0</v>
      </c>
      <c r="Q163" s="130"/>
      <c r="R163" s="135">
        <f>SUM($R$164:$R$216)</f>
        <v>92.55724835</v>
      </c>
      <c r="S163" s="130"/>
      <c r="T163" s="136">
        <f>SUM($T$164:$T$216)</f>
        <v>0</v>
      </c>
      <c r="AR163" s="137" t="s">
        <v>137</v>
      </c>
      <c r="AT163" s="137" t="s">
        <v>189</v>
      </c>
      <c r="AU163" s="137" t="s">
        <v>137</v>
      </c>
      <c r="AY163" s="137" t="s">
        <v>251</v>
      </c>
      <c r="BK163" s="138">
        <f>SUM($BK$164:$BK$216)</f>
        <v>0</v>
      </c>
    </row>
    <row r="164" spans="2:65" s="6" customFormat="1" ht="15.75" customHeight="1">
      <c r="B164" s="23"/>
      <c r="C164" s="141" t="s">
        <v>123</v>
      </c>
      <c r="D164" s="141" t="s">
        <v>253</v>
      </c>
      <c r="E164" s="142" t="s">
        <v>384</v>
      </c>
      <c r="F164" s="143" t="s">
        <v>385</v>
      </c>
      <c r="G164" s="144" t="s">
        <v>277</v>
      </c>
      <c r="H164" s="145">
        <v>56.98</v>
      </c>
      <c r="I164" s="146"/>
      <c r="J164" s="147">
        <f>ROUND($I$164*$H$164,2)</f>
        <v>0</v>
      </c>
      <c r="K164" s="143" t="s">
        <v>256</v>
      </c>
      <c r="L164" s="43"/>
      <c r="M164" s="148"/>
      <c r="N164" s="149" t="s">
        <v>161</v>
      </c>
      <c r="O164" s="24"/>
      <c r="P164" s="150">
        <f>$O$164*$H$164</f>
        <v>0</v>
      </c>
      <c r="Q164" s="150">
        <v>0.22657</v>
      </c>
      <c r="R164" s="150">
        <f>$Q$164*$H$164</f>
        <v>12.9099586</v>
      </c>
      <c r="S164" s="150">
        <v>0</v>
      </c>
      <c r="T164" s="151">
        <f>$S$164*$H$164</f>
        <v>0</v>
      </c>
      <c r="AR164" s="84" t="s">
        <v>257</v>
      </c>
      <c r="AT164" s="84" t="s">
        <v>253</v>
      </c>
      <c r="AU164" s="84" t="s">
        <v>198</v>
      </c>
      <c r="AY164" s="6" t="s">
        <v>251</v>
      </c>
      <c r="BE164" s="152">
        <f>IF($N$164="základní",$J$164,0)</f>
        <v>0</v>
      </c>
      <c r="BF164" s="152">
        <f>IF($N$164="snížená",$J$164,0)</f>
        <v>0</v>
      </c>
      <c r="BG164" s="152">
        <f>IF($N$164="zákl. přenesená",$J$164,0)</f>
        <v>0</v>
      </c>
      <c r="BH164" s="152">
        <f>IF($N$164="sníž. přenesená",$J$164,0)</f>
        <v>0</v>
      </c>
      <c r="BI164" s="152">
        <f>IF($N$164="nulová",$J$164,0)</f>
        <v>0</v>
      </c>
      <c r="BJ164" s="84" t="s">
        <v>137</v>
      </c>
      <c r="BK164" s="152">
        <f>ROUND($I$164*$H$164,2)</f>
        <v>0</v>
      </c>
      <c r="BL164" s="84" t="s">
        <v>257</v>
      </c>
      <c r="BM164" s="84" t="s">
        <v>386</v>
      </c>
    </row>
    <row r="165" spans="2:47" s="6" customFormat="1" ht="27" customHeight="1">
      <c r="B165" s="23"/>
      <c r="C165" s="24"/>
      <c r="D165" s="153" t="s">
        <v>259</v>
      </c>
      <c r="E165" s="24"/>
      <c r="F165" s="154" t="s">
        <v>387</v>
      </c>
      <c r="G165" s="24"/>
      <c r="H165" s="24"/>
      <c r="J165" s="24"/>
      <c r="K165" s="24"/>
      <c r="L165" s="43"/>
      <c r="M165" s="56"/>
      <c r="N165" s="24"/>
      <c r="O165" s="24"/>
      <c r="P165" s="24"/>
      <c r="Q165" s="24"/>
      <c r="R165" s="24"/>
      <c r="S165" s="24"/>
      <c r="T165" s="57"/>
      <c r="AT165" s="6" t="s">
        <v>259</v>
      </c>
      <c r="AU165" s="6" t="s">
        <v>198</v>
      </c>
    </row>
    <row r="166" spans="2:51" s="6" customFormat="1" ht="15.75" customHeight="1">
      <c r="B166" s="155"/>
      <c r="C166" s="156"/>
      <c r="D166" s="157" t="s">
        <v>261</v>
      </c>
      <c r="E166" s="156"/>
      <c r="F166" s="158" t="s">
        <v>388</v>
      </c>
      <c r="G166" s="156"/>
      <c r="H166" s="159">
        <v>56.98</v>
      </c>
      <c r="J166" s="156"/>
      <c r="K166" s="156"/>
      <c r="L166" s="160"/>
      <c r="M166" s="161"/>
      <c r="N166" s="156"/>
      <c r="O166" s="156"/>
      <c r="P166" s="156"/>
      <c r="Q166" s="156"/>
      <c r="R166" s="156"/>
      <c r="S166" s="156"/>
      <c r="T166" s="162"/>
      <c r="AT166" s="163" t="s">
        <v>261</v>
      </c>
      <c r="AU166" s="163" t="s">
        <v>198</v>
      </c>
      <c r="AV166" s="163" t="s">
        <v>198</v>
      </c>
      <c r="AW166" s="163" t="s">
        <v>211</v>
      </c>
      <c r="AX166" s="163" t="s">
        <v>137</v>
      </c>
      <c r="AY166" s="163" t="s">
        <v>251</v>
      </c>
    </row>
    <row r="167" spans="2:65" s="6" customFormat="1" ht="15.75" customHeight="1">
      <c r="B167" s="23"/>
      <c r="C167" s="141" t="s">
        <v>389</v>
      </c>
      <c r="D167" s="141" t="s">
        <v>253</v>
      </c>
      <c r="E167" s="142" t="s">
        <v>390</v>
      </c>
      <c r="F167" s="143" t="s">
        <v>391</v>
      </c>
      <c r="G167" s="144" t="s">
        <v>277</v>
      </c>
      <c r="H167" s="145">
        <v>56.98</v>
      </c>
      <c r="I167" s="146"/>
      <c r="J167" s="147">
        <f>ROUND($I$167*$H$167,2)</f>
        <v>0</v>
      </c>
      <c r="K167" s="143" t="s">
        <v>256</v>
      </c>
      <c r="L167" s="43"/>
      <c r="M167" s="148"/>
      <c r="N167" s="149" t="s">
        <v>161</v>
      </c>
      <c r="O167" s="24"/>
      <c r="P167" s="150">
        <f>$O$167*$H$167</f>
        <v>0</v>
      </c>
      <c r="Q167" s="150">
        <v>0.0001</v>
      </c>
      <c r="R167" s="150">
        <f>$Q$167*$H$167</f>
        <v>0.005698</v>
      </c>
      <c r="S167" s="150">
        <v>0</v>
      </c>
      <c r="T167" s="151">
        <f>$S$167*$H$167</f>
        <v>0</v>
      </c>
      <c r="AR167" s="84" t="s">
        <v>257</v>
      </c>
      <c r="AT167" s="84" t="s">
        <v>253</v>
      </c>
      <c r="AU167" s="84" t="s">
        <v>198</v>
      </c>
      <c r="AY167" s="6" t="s">
        <v>251</v>
      </c>
      <c r="BE167" s="152">
        <f>IF($N$167="základní",$J$167,0)</f>
        <v>0</v>
      </c>
      <c r="BF167" s="152">
        <f>IF($N$167="snížená",$J$167,0)</f>
        <v>0</v>
      </c>
      <c r="BG167" s="152">
        <f>IF($N$167="zákl. přenesená",$J$167,0)</f>
        <v>0</v>
      </c>
      <c r="BH167" s="152">
        <f>IF($N$167="sníž. přenesená",$J$167,0)</f>
        <v>0</v>
      </c>
      <c r="BI167" s="152">
        <f>IF($N$167="nulová",$J$167,0)</f>
        <v>0</v>
      </c>
      <c r="BJ167" s="84" t="s">
        <v>137</v>
      </c>
      <c r="BK167" s="152">
        <f>ROUND($I$167*$H$167,2)</f>
        <v>0</v>
      </c>
      <c r="BL167" s="84" t="s">
        <v>257</v>
      </c>
      <c r="BM167" s="84" t="s">
        <v>392</v>
      </c>
    </row>
    <row r="168" spans="2:47" s="6" customFormat="1" ht="16.5" customHeight="1">
      <c r="B168" s="23"/>
      <c r="C168" s="24"/>
      <c r="D168" s="153" t="s">
        <v>259</v>
      </c>
      <c r="E168" s="24"/>
      <c r="F168" s="154" t="s">
        <v>391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259</v>
      </c>
      <c r="AU168" s="6" t="s">
        <v>198</v>
      </c>
    </row>
    <row r="169" spans="2:65" s="6" customFormat="1" ht="15.75" customHeight="1">
      <c r="B169" s="23"/>
      <c r="C169" s="141" t="s">
        <v>393</v>
      </c>
      <c r="D169" s="141" t="s">
        <v>253</v>
      </c>
      <c r="E169" s="142" t="s">
        <v>394</v>
      </c>
      <c r="F169" s="143" t="s">
        <v>395</v>
      </c>
      <c r="G169" s="144" t="s">
        <v>284</v>
      </c>
      <c r="H169" s="145">
        <v>2.754</v>
      </c>
      <c r="I169" s="146"/>
      <c r="J169" s="147">
        <f>ROUND($I$169*$H$169,2)</f>
        <v>0</v>
      </c>
      <c r="K169" s="143" t="s">
        <v>256</v>
      </c>
      <c r="L169" s="43"/>
      <c r="M169" s="148"/>
      <c r="N169" s="149" t="s">
        <v>161</v>
      </c>
      <c r="O169" s="24"/>
      <c r="P169" s="150">
        <f>$O$169*$H$169</f>
        <v>0</v>
      </c>
      <c r="Q169" s="150">
        <v>2.16</v>
      </c>
      <c r="R169" s="150">
        <f>$Q$169*$H$169</f>
        <v>5.94864</v>
      </c>
      <c r="S169" s="150">
        <v>0</v>
      </c>
      <c r="T169" s="151">
        <f>$S$169*$H$169</f>
        <v>0</v>
      </c>
      <c r="AR169" s="84" t="s">
        <v>257</v>
      </c>
      <c r="AT169" s="84" t="s">
        <v>253</v>
      </c>
      <c r="AU169" s="84" t="s">
        <v>198</v>
      </c>
      <c r="AY169" s="6" t="s">
        <v>251</v>
      </c>
      <c r="BE169" s="152">
        <f>IF($N$169="základní",$J$169,0)</f>
        <v>0</v>
      </c>
      <c r="BF169" s="152">
        <f>IF($N$169="snížená",$J$169,0)</f>
        <v>0</v>
      </c>
      <c r="BG169" s="152">
        <f>IF($N$169="zákl. přenesená",$J$169,0)</f>
        <v>0</v>
      </c>
      <c r="BH169" s="152">
        <f>IF($N$169="sníž. přenesená",$J$169,0)</f>
        <v>0</v>
      </c>
      <c r="BI169" s="152">
        <f>IF($N$169="nulová",$J$169,0)</f>
        <v>0</v>
      </c>
      <c r="BJ169" s="84" t="s">
        <v>137</v>
      </c>
      <c r="BK169" s="152">
        <f>ROUND($I$169*$H$169,2)</f>
        <v>0</v>
      </c>
      <c r="BL169" s="84" t="s">
        <v>257</v>
      </c>
      <c r="BM169" s="84" t="s">
        <v>396</v>
      </c>
    </row>
    <row r="170" spans="2:47" s="6" customFormat="1" ht="16.5" customHeight="1">
      <c r="B170" s="23"/>
      <c r="C170" s="24"/>
      <c r="D170" s="153" t="s">
        <v>259</v>
      </c>
      <c r="E170" s="24"/>
      <c r="F170" s="154" t="s">
        <v>397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259</v>
      </c>
      <c r="AU170" s="6" t="s">
        <v>198</v>
      </c>
    </row>
    <row r="171" spans="2:51" s="6" customFormat="1" ht="15.75" customHeight="1">
      <c r="B171" s="155"/>
      <c r="C171" s="156"/>
      <c r="D171" s="157" t="s">
        <v>261</v>
      </c>
      <c r="E171" s="156"/>
      <c r="F171" s="158" t="s">
        <v>398</v>
      </c>
      <c r="G171" s="156"/>
      <c r="H171" s="159">
        <v>2.754</v>
      </c>
      <c r="J171" s="156"/>
      <c r="K171" s="156"/>
      <c r="L171" s="160"/>
      <c r="M171" s="161"/>
      <c r="N171" s="156"/>
      <c r="O171" s="156"/>
      <c r="P171" s="156"/>
      <c r="Q171" s="156"/>
      <c r="R171" s="156"/>
      <c r="S171" s="156"/>
      <c r="T171" s="162"/>
      <c r="AT171" s="163" t="s">
        <v>261</v>
      </c>
      <c r="AU171" s="163" t="s">
        <v>198</v>
      </c>
      <c r="AV171" s="163" t="s">
        <v>198</v>
      </c>
      <c r="AW171" s="163" t="s">
        <v>211</v>
      </c>
      <c r="AX171" s="163" t="s">
        <v>137</v>
      </c>
      <c r="AY171" s="163" t="s">
        <v>251</v>
      </c>
    </row>
    <row r="172" spans="2:65" s="6" customFormat="1" ht="15.75" customHeight="1">
      <c r="B172" s="23"/>
      <c r="C172" s="141" t="s">
        <v>399</v>
      </c>
      <c r="D172" s="141" t="s">
        <v>253</v>
      </c>
      <c r="E172" s="142" t="s">
        <v>400</v>
      </c>
      <c r="F172" s="143" t="s">
        <v>401</v>
      </c>
      <c r="G172" s="144" t="s">
        <v>284</v>
      </c>
      <c r="H172" s="145">
        <v>6.547</v>
      </c>
      <c r="I172" s="146"/>
      <c r="J172" s="147">
        <f>ROUND($I$172*$H$172,2)</f>
        <v>0</v>
      </c>
      <c r="K172" s="143" t="s">
        <v>256</v>
      </c>
      <c r="L172" s="43"/>
      <c r="M172" s="148"/>
      <c r="N172" s="149" t="s">
        <v>161</v>
      </c>
      <c r="O172" s="24"/>
      <c r="P172" s="150">
        <f>$O$172*$H$172</f>
        <v>0</v>
      </c>
      <c r="Q172" s="150">
        <v>2.45329</v>
      </c>
      <c r="R172" s="150">
        <f>$Q$172*$H$172</f>
        <v>16.06168963</v>
      </c>
      <c r="S172" s="150">
        <v>0</v>
      </c>
      <c r="T172" s="151">
        <f>$S$172*$H$172</f>
        <v>0</v>
      </c>
      <c r="AR172" s="84" t="s">
        <v>257</v>
      </c>
      <c r="AT172" s="84" t="s">
        <v>253</v>
      </c>
      <c r="AU172" s="84" t="s">
        <v>198</v>
      </c>
      <c r="AY172" s="6" t="s">
        <v>251</v>
      </c>
      <c r="BE172" s="152">
        <f>IF($N$172="základní",$J$172,0)</f>
        <v>0</v>
      </c>
      <c r="BF172" s="152">
        <f>IF($N$172="snížená",$J$172,0)</f>
        <v>0</v>
      </c>
      <c r="BG172" s="152">
        <f>IF($N$172="zákl. přenesená",$J$172,0)</f>
        <v>0</v>
      </c>
      <c r="BH172" s="152">
        <f>IF($N$172="sníž. přenesená",$J$172,0)</f>
        <v>0</v>
      </c>
      <c r="BI172" s="152">
        <f>IF($N$172="nulová",$J$172,0)</f>
        <v>0</v>
      </c>
      <c r="BJ172" s="84" t="s">
        <v>137</v>
      </c>
      <c r="BK172" s="152">
        <f>ROUND($I$172*$H$172,2)</f>
        <v>0</v>
      </c>
      <c r="BL172" s="84" t="s">
        <v>257</v>
      </c>
      <c r="BM172" s="84" t="s">
        <v>402</v>
      </c>
    </row>
    <row r="173" spans="2:47" s="6" customFormat="1" ht="16.5" customHeight="1">
      <c r="B173" s="23"/>
      <c r="C173" s="24"/>
      <c r="D173" s="153" t="s">
        <v>259</v>
      </c>
      <c r="E173" s="24"/>
      <c r="F173" s="154" t="s">
        <v>403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259</v>
      </c>
      <c r="AU173" s="6" t="s">
        <v>198</v>
      </c>
    </row>
    <row r="174" spans="2:51" s="6" customFormat="1" ht="15.75" customHeight="1">
      <c r="B174" s="155"/>
      <c r="C174" s="156"/>
      <c r="D174" s="157" t="s">
        <v>261</v>
      </c>
      <c r="E174" s="156"/>
      <c r="F174" s="158" t="s">
        <v>404</v>
      </c>
      <c r="G174" s="156"/>
      <c r="H174" s="159">
        <v>4.253</v>
      </c>
      <c r="J174" s="156"/>
      <c r="K174" s="156"/>
      <c r="L174" s="160"/>
      <c r="M174" s="161"/>
      <c r="N174" s="156"/>
      <c r="O174" s="156"/>
      <c r="P174" s="156"/>
      <c r="Q174" s="156"/>
      <c r="R174" s="156"/>
      <c r="S174" s="156"/>
      <c r="T174" s="162"/>
      <c r="AT174" s="163" t="s">
        <v>261</v>
      </c>
      <c r="AU174" s="163" t="s">
        <v>198</v>
      </c>
      <c r="AV174" s="163" t="s">
        <v>198</v>
      </c>
      <c r="AW174" s="163" t="s">
        <v>211</v>
      </c>
      <c r="AX174" s="163" t="s">
        <v>190</v>
      </c>
      <c r="AY174" s="163" t="s">
        <v>251</v>
      </c>
    </row>
    <row r="175" spans="2:51" s="6" customFormat="1" ht="15.75" customHeight="1">
      <c r="B175" s="155"/>
      <c r="C175" s="156"/>
      <c r="D175" s="157" t="s">
        <v>261</v>
      </c>
      <c r="E175" s="156"/>
      <c r="F175" s="158" t="s">
        <v>405</v>
      </c>
      <c r="G175" s="156"/>
      <c r="H175" s="159">
        <v>1.364</v>
      </c>
      <c r="J175" s="156"/>
      <c r="K175" s="156"/>
      <c r="L175" s="160"/>
      <c r="M175" s="161"/>
      <c r="N175" s="156"/>
      <c r="O175" s="156"/>
      <c r="P175" s="156"/>
      <c r="Q175" s="156"/>
      <c r="R175" s="156"/>
      <c r="S175" s="156"/>
      <c r="T175" s="162"/>
      <c r="AT175" s="163" t="s">
        <v>261</v>
      </c>
      <c r="AU175" s="163" t="s">
        <v>198</v>
      </c>
      <c r="AV175" s="163" t="s">
        <v>198</v>
      </c>
      <c r="AW175" s="163" t="s">
        <v>211</v>
      </c>
      <c r="AX175" s="163" t="s">
        <v>190</v>
      </c>
      <c r="AY175" s="163" t="s">
        <v>251</v>
      </c>
    </row>
    <row r="176" spans="2:51" s="6" customFormat="1" ht="15.75" customHeight="1">
      <c r="B176" s="155"/>
      <c r="C176" s="156"/>
      <c r="D176" s="157" t="s">
        <v>261</v>
      </c>
      <c r="E176" s="156"/>
      <c r="F176" s="158" t="s">
        <v>406</v>
      </c>
      <c r="G176" s="156"/>
      <c r="H176" s="159">
        <v>0.558</v>
      </c>
      <c r="J176" s="156"/>
      <c r="K176" s="156"/>
      <c r="L176" s="160"/>
      <c r="M176" s="161"/>
      <c r="N176" s="156"/>
      <c r="O176" s="156"/>
      <c r="P176" s="156"/>
      <c r="Q176" s="156"/>
      <c r="R176" s="156"/>
      <c r="S176" s="156"/>
      <c r="T176" s="162"/>
      <c r="AT176" s="163" t="s">
        <v>261</v>
      </c>
      <c r="AU176" s="163" t="s">
        <v>198</v>
      </c>
      <c r="AV176" s="163" t="s">
        <v>198</v>
      </c>
      <c r="AW176" s="163" t="s">
        <v>211</v>
      </c>
      <c r="AX176" s="163" t="s">
        <v>190</v>
      </c>
      <c r="AY176" s="163" t="s">
        <v>251</v>
      </c>
    </row>
    <row r="177" spans="2:51" s="6" customFormat="1" ht="15.75" customHeight="1">
      <c r="B177" s="155"/>
      <c r="C177" s="156"/>
      <c r="D177" s="157" t="s">
        <v>261</v>
      </c>
      <c r="E177" s="156"/>
      <c r="F177" s="158" t="s">
        <v>407</v>
      </c>
      <c r="G177" s="156"/>
      <c r="H177" s="159">
        <v>0.372</v>
      </c>
      <c r="J177" s="156"/>
      <c r="K177" s="156"/>
      <c r="L177" s="160"/>
      <c r="M177" s="161"/>
      <c r="N177" s="156"/>
      <c r="O177" s="156"/>
      <c r="P177" s="156"/>
      <c r="Q177" s="156"/>
      <c r="R177" s="156"/>
      <c r="S177" s="156"/>
      <c r="T177" s="162"/>
      <c r="AT177" s="163" t="s">
        <v>261</v>
      </c>
      <c r="AU177" s="163" t="s">
        <v>198</v>
      </c>
      <c r="AV177" s="163" t="s">
        <v>198</v>
      </c>
      <c r="AW177" s="163" t="s">
        <v>211</v>
      </c>
      <c r="AX177" s="163" t="s">
        <v>190</v>
      </c>
      <c r="AY177" s="163" t="s">
        <v>251</v>
      </c>
    </row>
    <row r="178" spans="2:51" s="6" customFormat="1" ht="15.75" customHeight="1">
      <c r="B178" s="164"/>
      <c r="C178" s="165"/>
      <c r="D178" s="157" t="s">
        <v>261</v>
      </c>
      <c r="E178" s="165"/>
      <c r="F178" s="166" t="s">
        <v>310</v>
      </c>
      <c r="G178" s="165"/>
      <c r="H178" s="167">
        <v>6.547</v>
      </c>
      <c r="J178" s="165"/>
      <c r="K178" s="165"/>
      <c r="L178" s="168"/>
      <c r="M178" s="169"/>
      <c r="N178" s="165"/>
      <c r="O178" s="165"/>
      <c r="P178" s="165"/>
      <c r="Q178" s="165"/>
      <c r="R178" s="165"/>
      <c r="S178" s="165"/>
      <c r="T178" s="170"/>
      <c r="AT178" s="171" t="s">
        <v>261</v>
      </c>
      <c r="AU178" s="171" t="s">
        <v>198</v>
      </c>
      <c r="AV178" s="171" t="s">
        <v>257</v>
      </c>
      <c r="AW178" s="171" t="s">
        <v>211</v>
      </c>
      <c r="AX178" s="171" t="s">
        <v>137</v>
      </c>
      <c r="AY178" s="171" t="s">
        <v>251</v>
      </c>
    </row>
    <row r="179" spans="2:65" s="6" customFormat="1" ht="15.75" customHeight="1">
      <c r="B179" s="23"/>
      <c r="C179" s="141" t="s">
        <v>408</v>
      </c>
      <c r="D179" s="141" t="s">
        <v>253</v>
      </c>
      <c r="E179" s="142" t="s">
        <v>409</v>
      </c>
      <c r="F179" s="143" t="s">
        <v>410</v>
      </c>
      <c r="G179" s="144" t="s">
        <v>205</v>
      </c>
      <c r="H179" s="145">
        <v>9.492</v>
      </c>
      <c r="I179" s="146"/>
      <c r="J179" s="147">
        <f>ROUND($I$179*$H$179,2)</f>
        <v>0</v>
      </c>
      <c r="K179" s="143" t="s">
        <v>256</v>
      </c>
      <c r="L179" s="43"/>
      <c r="M179" s="148"/>
      <c r="N179" s="149" t="s">
        <v>161</v>
      </c>
      <c r="O179" s="24"/>
      <c r="P179" s="150">
        <f>$O$179*$H$179</f>
        <v>0</v>
      </c>
      <c r="Q179" s="150">
        <v>0.00103</v>
      </c>
      <c r="R179" s="150">
        <f>$Q$179*$H$179</f>
        <v>0.009776760000000002</v>
      </c>
      <c r="S179" s="150">
        <v>0</v>
      </c>
      <c r="T179" s="151">
        <f>$S$179*$H$179</f>
        <v>0</v>
      </c>
      <c r="AR179" s="84" t="s">
        <v>257</v>
      </c>
      <c r="AT179" s="84" t="s">
        <v>253</v>
      </c>
      <c r="AU179" s="84" t="s">
        <v>198</v>
      </c>
      <c r="AY179" s="6" t="s">
        <v>251</v>
      </c>
      <c r="BE179" s="152">
        <f>IF($N$179="základní",$J$179,0)</f>
        <v>0</v>
      </c>
      <c r="BF179" s="152">
        <f>IF($N$179="snížená",$J$179,0)</f>
        <v>0</v>
      </c>
      <c r="BG179" s="152">
        <f>IF($N$179="zákl. přenesená",$J$179,0)</f>
        <v>0</v>
      </c>
      <c r="BH179" s="152">
        <f>IF($N$179="sníž. přenesená",$J$179,0)</f>
        <v>0</v>
      </c>
      <c r="BI179" s="152">
        <f>IF($N$179="nulová",$J$179,0)</f>
        <v>0</v>
      </c>
      <c r="BJ179" s="84" t="s">
        <v>137</v>
      </c>
      <c r="BK179" s="152">
        <f>ROUND($I$179*$H$179,2)</f>
        <v>0</v>
      </c>
      <c r="BL179" s="84" t="s">
        <v>257</v>
      </c>
      <c r="BM179" s="84" t="s">
        <v>411</v>
      </c>
    </row>
    <row r="180" spans="2:47" s="6" customFormat="1" ht="27" customHeight="1">
      <c r="B180" s="23"/>
      <c r="C180" s="24"/>
      <c r="D180" s="153" t="s">
        <v>259</v>
      </c>
      <c r="E180" s="24"/>
      <c r="F180" s="154" t="s">
        <v>412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259</v>
      </c>
      <c r="AU180" s="6" t="s">
        <v>198</v>
      </c>
    </row>
    <row r="181" spans="2:51" s="6" customFormat="1" ht="15.75" customHeight="1">
      <c r="B181" s="155"/>
      <c r="C181" s="156"/>
      <c r="D181" s="157" t="s">
        <v>261</v>
      </c>
      <c r="E181" s="156"/>
      <c r="F181" s="158" t="s">
        <v>413</v>
      </c>
      <c r="G181" s="156"/>
      <c r="H181" s="159">
        <v>5.852</v>
      </c>
      <c r="J181" s="156"/>
      <c r="K181" s="156"/>
      <c r="L181" s="160"/>
      <c r="M181" s="161"/>
      <c r="N181" s="156"/>
      <c r="O181" s="156"/>
      <c r="P181" s="156"/>
      <c r="Q181" s="156"/>
      <c r="R181" s="156"/>
      <c r="S181" s="156"/>
      <c r="T181" s="162"/>
      <c r="AT181" s="163" t="s">
        <v>261</v>
      </c>
      <c r="AU181" s="163" t="s">
        <v>198</v>
      </c>
      <c r="AV181" s="163" t="s">
        <v>198</v>
      </c>
      <c r="AW181" s="163" t="s">
        <v>211</v>
      </c>
      <c r="AX181" s="163" t="s">
        <v>190</v>
      </c>
      <c r="AY181" s="163" t="s">
        <v>251</v>
      </c>
    </row>
    <row r="182" spans="2:51" s="6" customFormat="1" ht="15.75" customHeight="1">
      <c r="B182" s="155"/>
      <c r="C182" s="156"/>
      <c r="D182" s="157" t="s">
        <v>261</v>
      </c>
      <c r="E182" s="156"/>
      <c r="F182" s="158" t="s">
        <v>414</v>
      </c>
      <c r="G182" s="156"/>
      <c r="H182" s="159">
        <v>3.64</v>
      </c>
      <c r="J182" s="156"/>
      <c r="K182" s="156"/>
      <c r="L182" s="160"/>
      <c r="M182" s="161"/>
      <c r="N182" s="156"/>
      <c r="O182" s="156"/>
      <c r="P182" s="156"/>
      <c r="Q182" s="156"/>
      <c r="R182" s="156"/>
      <c r="S182" s="156"/>
      <c r="T182" s="162"/>
      <c r="AT182" s="163" t="s">
        <v>261</v>
      </c>
      <c r="AU182" s="163" t="s">
        <v>198</v>
      </c>
      <c r="AV182" s="163" t="s">
        <v>198</v>
      </c>
      <c r="AW182" s="163" t="s">
        <v>211</v>
      </c>
      <c r="AX182" s="163" t="s">
        <v>190</v>
      </c>
      <c r="AY182" s="163" t="s">
        <v>251</v>
      </c>
    </row>
    <row r="183" spans="2:51" s="6" customFormat="1" ht="15.75" customHeight="1">
      <c r="B183" s="164"/>
      <c r="C183" s="165"/>
      <c r="D183" s="157" t="s">
        <v>261</v>
      </c>
      <c r="E183" s="165"/>
      <c r="F183" s="166" t="s">
        <v>310</v>
      </c>
      <c r="G183" s="165"/>
      <c r="H183" s="167">
        <v>9.492</v>
      </c>
      <c r="J183" s="165"/>
      <c r="K183" s="165"/>
      <c r="L183" s="168"/>
      <c r="M183" s="169"/>
      <c r="N183" s="165"/>
      <c r="O183" s="165"/>
      <c r="P183" s="165"/>
      <c r="Q183" s="165"/>
      <c r="R183" s="165"/>
      <c r="S183" s="165"/>
      <c r="T183" s="170"/>
      <c r="AT183" s="171" t="s">
        <v>261</v>
      </c>
      <c r="AU183" s="171" t="s">
        <v>198</v>
      </c>
      <c r="AV183" s="171" t="s">
        <v>257</v>
      </c>
      <c r="AW183" s="171" t="s">
        <v>211</v>
      </c>
      <c r="AX183" s="171" t="s">
        <v>137</v>
      </c>
      <c r="AY183" s="171" t="s">
        <v>251</v>
      </c>
    </row>
    <row r="184" spans="2:65" s="6" customFormat="1" ht="15.75" customHeight="1">
      <c r="B184" s="23"/>
      <c r="C184" s="141" t="s">
        <v>415</v>
      </c>
      <c r="D184" s="141" t="s">
        <v>253</v>
      </c>
      <c r="E184" s="142" t="s">
        <v>416</v>
      </c>
      <c r="F184" s="143" t="s">
        <v>417</v>
      </c>
      <c r="G184" s="144" t="s">
        <v>205</v>
      </c>
      <c r="H184" s="145">
        <v>9.492</v>
      </c>
      <c r="I184" s="146"/>
      <c r="J184" s="147">
        <f>ROUND($I$184*$H$184,2)</f>
        <v>0</v>
      </c>
      <c r="K184" s="143" t="s">
        <v>256</v>
      </c>
      <c r="L184" s="43"/>
      <c r="M184" s="148"/>
      <c r="N184" s="149" t="s">
        <v>161</v>
      </c>
      <c r="O184" s="24"/>
      <c r="P184" s="150">
        <f>$O$184*$H$184</f>
        <v>0</v>
      </c>
      <c r="Q184" s="150">
        <v>0</v>
      </c>
      <c r="R184" s="150">
        <f>$Q$184*$H$184</f>
        <v>0</v>
      </c>
      <c r="S184" s="150">
        <v>0</v>
      </c>
      <c r="T184" s="151">
        <f>$S$184*$H$184</f>
        <v>0</v>
      </c>
      <c r="AR184" s="84" t="s">
        <v>257</v>
      </c>
      <c r="AT184" s="84" t="s">
        <v>253</v>
      </c>
      <c r="AU184" s="84" t="s">
        <v>198</v>
      </c>
      <c r="AY184" s="6" t="s">
        <v>251</v>
      </c>
      <c r="BE184" s="152">
        <f>IF($N$184="základní",$J$184,0)</f>
        <v>0</v>
      </c>
      <c r="BF184" s="152">
        <f>IF($N$184="snížená",$J$184,0)</f>
        <v>0</v>
      </c>
      <c r="BG184" s="152">
        <f>IF($N$184="zákl. přenesená",$J$184,0)</f>
        <v>0</v>
      </c>
      <c r="BH184" s="152">
        <f>IF($N$184="sníž. přenesená",$J$184,0)</f>
        <v>0</v>
      </c>
      <c r="BI184" s="152">
        <f>IF($N$184="nulová",$J$184,0)</f>
        <v>0</v>
      </c>
      <c r="BJ184" s="84" t="s">
        <v>137</v>
      </c>
      <c r="BK184" s="152">
        <f>ROUND($I$184*$H$184,2)</f>
        <v>0</v>
      </c>
      <c r="BL184" s="84" t="s">
        <v>257</v>
      </c>
      <c r="BM184" s="84" t="s">
        <v>418</v>
      </c>
    </row>
    <row r="185" spans="2:47" s="6" customFormat="1" ht="27" customHeight="1">
      <c r="B185" s="23"/>
      <c r="C185" s="24"/>
      <c r="D185" s="153" t="s">
        <v>259</v>
      </c>
      <c r="E185" s="24"/>
      <c r="F185" s="154" t="s">
        <v>419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259</v>
      </c>
      <c r="AU185" s="6" t="s">
        <v>198</v>
      </c>
    </row>
    <row r="186" spans="2:65" s="6" customFormat="1" ht="15.75" customHeight="1">
      <c r="B186" s="23"/>
      <c r="C186" s="141" t="s">
        <v>420</v>
      </c>
      <c r="D186" s="141" t="s">
        <v>253</v>
      </c>
      <c r="E186" s="142" t="s">
        <v>421</v>
      </c>
      <c r="F186" s="143" t="s">
        <v>422</v>
      </c>
      <c r="G186" s="144" t="s">
        <v>318</v>
      </c>
      <c r="H186" s="145">
        <v>0.088</v>
      </c>
      <c r="I186" s="146"/>
      <c r="J186" s="147">
        <f>ROUND($I$186*$H$186,2)</f>
        <v>0</v>
      </c>
      <c r="K186" s="143" t="s">
        <v>256</v>
      </c>
      <c r="L186" s="43"/>
      <c r="M186" s="148"/>
      <c r="N186" s="149" t="s">
        <v>161</v>
      </c>
      <c r="O186" s="24"/>
      <c r="P186" s="150">
        <f>$O$186*$H$186</f>
        <v>0</v>
      </c>
      <c r="Q186" s="150">
        <v>1.06017</v>
      </c>
      <c r="R186" s="150">
        <f>$Q$186*$H$186</f>
        <v>0.09329496</v>
      </c>
      <c r="S186" s="150">
        <v>0</v>
      </c>
      <c r="T186" s="151">
        <f>$S$186*$H$186</f>
        <v>0</v>
      </c>
      <c r="AR186" s="84" t="s">
        <v>257</v>
      </c>
      <c r="AT186" s="84" t="s">
        <v>253</v>
      </c>
      <c r="AU186" s="84" t="s">
        <v>198</v>
      </c>
      <c r="AY186" s="6" t="s">
        <v>251</v>
      </c>
      <c r="BE186" s="152">
        <f>IF($N$186="základní",$J$186,0)</f>
        <v>0</v>
      </c>
      <c r="BF186" s="152">
        <f>IF($N$186="snížená",$J$186,0)</f>
        <v>0</v>
      </c>
      <c r="BG186" s="152">
        <f>IF($N$186="zákl. přenesená",$J$186,0)</f>
        <v>0</v>
      </c>
      <c r="BH186" s="152">
        <f>IF($N$186="sníž. přenesená",$J$186,0)</f>
        <v>0</v>
      </c>
      <c r="BI186" s="152">
        <f>IF($N$186="nulová",$J$186,0)</f>
        <v>0</v>
      </c>
      <c r="BJ186" s="84" t="s">
        <v>137</v>
      </c>
      <c r="BK186" s="152">
        <f>ROUND($I$186*$H$186,2)</f>
        <v>0</v>
      </c>
      <c r="BL186" s="84" t="s">
        <v>257</v>
      </c>
      <c r="BM186" s="84" t="s">
        <v>423</v>
      </c>
    </row>
    <row r="187" spans="2:47" s="6" customFormat="1" ht="16.5" customHeight="1">
      <c r="B187" s="23"/>
      <c r="C187" s="24"/>
      <c r="D187" s="153" t="s">
        <v>259</v>
      </c>
      <c r="E187" s="24"/>
      <c r="F187" s="154" t="s">
        <v>424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259</v>
      </c>
      <c r="AU187" s="6" t="s">
        <v>198</v>
      </c>
    </row>
    <row r="188" spans="2:51" s="6" customFormat="1" ht="15.75" customHeight="1">
      <c r="B188" s="155"/>
      <c r="C188" s="156"/>
      <c r="D188" s="157" t="s">
        <v>261</v>
      </c>
      <c r="E188" s="156"/>
      <c r="F188" s="158" t="s">
        <v>425</v>
      </c>
      <c r="G188" s="156"/>
      <c r="H188" s="159">
        <v>0.088</v>
      </c>
      <c r="J188" s="156"/>
      <c r="K188" s="156"/>
      <c r="L188" s="160"/>
      <c r="M188" s="161"/>
      <c r="N188" s="156"/>
      <c r="O188" s="156"/>
      <c r="P188" s="156"/>
      <c r="Q188" s="156"/>
      <c r="R188" s="156"/>
      <c r="S188" s="156"/>
      <c r="T188" s="162"/>
      <c r="AT188" s="163" t="s">
        <v>261</v>
      </c>
      <c r="AU188" s="163" t="s">
        <v>198</v>
      </c>
      <c r="AV188" s="163" t="s">
        <v>198</v>
      </c>
      <c r="AW188" s="163" t="s">
        <v>211</v>
      </c>
      <c r="AX188" s="163" t="s">
        <v>137</v>
      </c>
      <c r="AY188" s="163" t="s">
        <v>251</v>
      </c>
    </row>
    <row r="189" spans="2:65" s="6" customFormat="1" ht="15.75" customHeight="1">
      <c r="B189" s="23"/>
      <c r="C189" s="141" t="s">
        <v>426</v>
      </c>
      <c r="D189" s="141" t="s">
        <v>253</v>
      </c>
      <c r="E189" s="142" t="s">
        <v>427</v>
      </c>
      <c r="F189" s="143" t="s">
        <v>428</v>
      </c>
      <c r="G189" s="144" t="s">
        <v>318</v>
      </c>
      <c r="H189" s="145">
        <v>0.68</v>
      </c>
      <c r="I189" s="146"/>
      <c r="J189" s="147">
        <f>ROUND($I$189*$H$189,2)</f>
        <v>0</v>
      </c>
      <c r="K189" s="143" t="s">
        <v>256</v>
      </c>
      <c r="L189" s="43"/>
      <c r="M189" s="148"/>
      <c r="N189" s="149" t="s">
        <v>161</v>
      </c>
      <c r="O189" s="24"/>
      <c r="P189" s="150">
        <f>$O$189*$H$189</f>
        <v>0</v>
      </c>
      <c r="Q189" s="150">
        <v>1.05306</v>
      </c>
      <c r="R189" s="150">
        <f>$Q$189*$H$189</f>
        <v>0.7160808000000001</v>
      </c>
      <c r="S189" s="150">
        <v>0</v>
      </c>
      <c r="T189" s="151">
        <f>$S$189*$H$189</f>
        <v>0</v>
      </c>
      <c r="AR189" s="84" t="s">
        <v>257</v>
      </c>
      <c r="AT189" s="84" t="s">
        <v>253</v>
      </c>
      <c r="AU189" s="84" t="s">
        <v>198</v>
      </c>
      <c r="AY189" s="6" t="s">
        <v>251</v>
      </c>
      <c r="BE189" s="152">
        <f>IF($N$189="základní",$J$189,0)</f>
        <v>0</v>
      </c>
      <c r="BF189" s="152">
        <f>IF($N$189="snížená",$J$189,0)</f>
        <v>0</v>
      </c>
      <c r="BG189" s="152">
        <f>IF($N$189="zákl. přenesená",$J$189,0)</f>
        <v>0</v>
      </c>
      <c r="BH189" s="152">
        <f>IF($N$189="sníž. přenesená",$J$189,0)</f>
        <v>0</v>
      </c>
      <c r="BI189" s="152">
        <f>IF($N$189="nulová",$J$189,0)</f>
        <v>0</v>
      </c>
      <c r="BJ189" s="84" t="s">
        <v>137</v>
      </c>
      <c r="BK189" s="152">
        <f>ROUND($I$189*$H$189,2)</f>
        <v>0</v>
      </c>
      <c r="BL189" s="84" t="s">
        <v>257</v>
      </c>
      <c r="BM189" s="84" t="s">
        <v>429</v>
      </c>
    </row>
    <row r="190" spans="2:47" s="6" customFormat="1" ht="16.5" customHeight="1">
      <c r="B190" s="23"/>
      <c r="C190" s="24"/>
      <c r="D190" s="153" t="s">
        <v>259</v>
      </c>
      <c r="E190" s="24"/>
      <c r="F190" s="154" t="s">
        <v>430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259</v>
      </c>
      <c r="AU190" s="6" t="s">
        <v>198</v>
      </c>
    </row>
    <row r="191" spans="2:51" s="6" customFormat="1" ht="15.75" customHeight="1">
      <c r="B191" s="155"/>
      <c r="C191" s="156"/>
      <c r="D191" s="157" t="s">
        <v>261</v>
      </c>
      <c r="E191" s="156"/>
      <c r="F191" s="158" t="s">
        <v>431</v>
      </c>
      <c r="G191" s="156"/>
      <c r="H191" s="159">
        <v>0.68</v>
      </c>
      <c r="J191" s="156"/>
      <c r="K191" s="156"/>
      <c r="L191" s="160"/>
      <c r="M191" s="161"/>
      <c r="N191" s="156"/>
      <c r="O191" s="156"/>
      <c r="P191" s="156"/>
      <c r="Q191" s="156"/>
      <c r="R191" s="156"/>
      <c r="S191" s="156"/>
      <c r="T191" s="162"/>
      <c r="AT191" s="163" t="s">
        <v>261</v>
      </c>
      <c r="AU191" s="163" t="s">
        <v>198</v>
      </c>
      <c r="AV191" s="163" t="s">
        <v>198</v>
      </c>
      <c r="AW191" s="163" t="s">
        <v>211</v>
      </c>
      <c r="AX191" s="163" t="s">
        <v>137</v>
      </c>
      <c r="AY191" s="163" t="s">
        <v>251</v>
      </c>
    </row>
    <row r="192" spans="2:65" s="6" customFormat="1" ht="15.75" customHeight="1">
      <c r="B192" s="23"/>
      <c r="C192" s="141" t="s">
        <v>432</v>
      </c>
      <c r="D192" s="141" t="s">
        <v>253</v>
      </c>
      <c r="E192" s="142" t="s">
        <v>433</v>
      </c>
      <c r="F192" s="143" t="s">
        <v>434</v>
      </c>
      <c r="G192" s="144" t="s">
        <v>284</v>
      </c>
      <c r="H192" s="145">
        <v>22.54</v>
      </c>
      <c r="I192" s="146"/>
      <c r="J192" s="147">
        <f>ROUND($I$192*$H$192,2)</f>
        <v>0</v>
      </c>
      <c r="K192" s="143" t="s">
        <v>256</v>
      </c>
      <c r="L192" s="43"/>
      <c r="M192" s="148"/>
      <c r="N192" s="149" t="s">
        <v>161</v>
      </c>
      <c r="O192" s="24"/>
      <c r="P192" s="150">
        <f>$O$192*$H$192</f>
        <v>0</v>
      </c>
      <c r="Q192" s="150">
        <v>2.45329</v>
      </c>
      <c r="R192" s="150">
        <f>$Q$192*$H$192</f>
        <v>55.297156599999994</v>
      </c>
      <c r="S192" s="150">
        <v>0</v>
      </c>
      <c r="T192" s="151">
        <f>$S$192*$H$192</f>
        <v>0</v>
      </c>
      <c r="AR192" s="84" t="s">
        <v>257</v>
      </c>
      <c r="AT192" s="84" t="s">
        <v>253</v>
      </c>
      <c r="AU192" s="84" t="s">
        <v>198</v>
      </c>
      <c r="AY192" s="6" t="s">
        <v>251</v>
      </c>
      <c r="BE192" s="152">
        <f>IF($N$192="základní",$J$192,0)</f>
        <v>0</v>
      </c>
      <c r="BF192" s="152">
        <f>IF($N$192="snížená",$J$192,0)</f>
        <v>0</v>
      </c>
      <c r="BG192" s="152">
        <f>IF($N$192="zákl. přenesená",$J$192,0)</f>
        <v>0</v>
      </c>
      <c r="BH192" s="152">
        <f>IF($N$192="sníž. přenesená",$J$192,0)</f>
        <v>0</v>
      </c>
      <c r="BI192" s="152">
        <f>IF($N$192="nulová",$J$192,0)</f>
        <v>0</v>
      </c>
      <c r="BJ192" s="84" t="s">
        <v>137</v>
      </c>
      <c r="BK192" s="152">
        <f>ROUND($I$192*$H$192,2)</f>
        <v>0</v>
      </c>
      <c r="BL192" s="84" t="s">
        <v>257</v>
      </c>
      <c r="BM192" s="84" t="s">
        <v>435</v>
      </c>
    </row>
    <row r="193" spans="2:47" s="6" customFormat="1" ht="16.5" customHeight="1">
      <c r="B193" s="23"/>
      <c r="C193" s="24"/>
      <c r="D193" s="153" t="s">
        <v>259</v>
      </c>
      <c r="E193" s="24"/>
      <c r="F193" s="154" t="s">
        <v>436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259</v>
      </c>
      <c r="AU193" s="6" t="s">
        <v>198</v>
      </c>
    </row>
    <row r="194" spans="2:51" s="6" customFormat="1" ht="15.75" customHeight="1">
      <c r="B194" s="155"/>
      <c r="C194" s="156"/>
      <c r="D194" s="157" t="s">
        <v>261</v>
      </c>
      <c r="E194" s="156"/>
      <c r="F194" s="158" t="s">
        <v>437</v>
      </c>
      <c r="G194" s="156"/>
      <c r="H194" s="159">
        <v>0.405</v>
      </c>
      <c r="J194" s="156"/>
      <c r="K194" s="156"/>
      <c r="L194" s="160"/>
      <c r="M194" s="161"/>
      <c r="N194" s="156"/>
      <c r="O194" s="156"/>
      <c r="P194" s="156"/>
      <c r="Q194" s="156"/>
      <c r="R194" s="156"/>
      <c r="S194" s="156"/>
      <c r="T194" s="162"/>
      <c r="AT194" s="163" t="s">
        <v>261</v>
      </c>
      <c r="AU194" s="163" t="s">
        <v>198</v>
      </c>
      <c r="AV194" s="163" t="s">
        <v>198</v>
      </c>
      <c r="AW194" s="163" t="s">
        <v>211</v>
      </c>
      <c r="AX194" s="163" t="s">
        <v>190</v>
      </c>
      <c r="AY194" s="163" t="s">
        <v>251</v>
      </c>
    </row>
    <row r="195" spans="2:51" s="6" customFormat="1" ht="15.75" customHeight="1">
      <c r="B195" s="155"/>
      <c r="C195" s="156"/>
      <c r="D195" s="157" t="s">
        <v>261</v>
      </c>
      <c r="E195" s="156"/>
      <c r="F195" s="158" t="s">
        <v>438</v>
      </c>
      <c r="G195" s="156"/>
      <c r="H195" s="159">
        <v>3.569</v>
      </c>
      <c r="J195" s="156"/>
      <c r="K195" s="156"/>
      <c r="L195" s="160"/>
      <c r="M195" s="161"/>
      <c r="N195" s="156"/>
      <c r="O195" s="156"/>
      <c r="P195" s="156"/>
      <c r="Q195" s="156"/>
      <c r="R195" s="156"/>
      <c r="S195" s="156"/>
      <c r="T195" s="162"/>
      <c r="AT195" s="163" t="s">
        <v>261</v>
      </c>
      <c r="AU195" s="163" t="s">
        <v>198</v>
      </c>
      <c r="AV195" s="163" t="s">
        <v>198</v>
      </c>
      <c r="AW195" s="163" t="s">
        <v>211</v>
      </c>
      <c r="AX195" s="163" t="s">
        <v>190</v>
      </c>
      <c r="AY195" s="163" t="s">
        <v>251</v>
      </c>
    </row>
    <row r="196" spans="2:51" s="6" customFormat="1" ht="15.75" customHeight="1">
      <c r="B196" s="155"/>
      <c r="C196" s="156"/>
      <c r="D196" s="157" t="s">
        <v>261</v>
      </c>
      <c r="E196" s="156"/>
      <c r="F196" s="158" t="s">
        <v>439</v>
      </c>
      <c r="G196" s="156"/>
      <c r="H196" s="159">
        <v>4.284</v>
      </c>
      <c r="J196" s="156"/>
      <c r="K196" s="156"/>
      <c r="L196" s="160"/>
      <c r="M196" s="161"/>
      <c r="N196" s="156"/>
      <c r="O196" s="156"/>
      <c r="P196" s="156"/>
      <c r="Q196" s="156"/>
      <c r="R196" s="156"/>
      <c r="S196" s="156"/>
      <c r="T196" s="162"/>
      <c r="AT196" s="163" t="s">
        <v>261</v>
      </c>
      <c r="AU196" s="163" t="s">
        <v>198</v>
      </c>
      <c r="AV196" s="163" t="s">
        <v>198</v>
      </c>
      <c r="AW196" s="163" t="s">
        <v>211</v>
      </c>
      <c r="AX196" s="163" t="s">
        <v>190</v>
      </c>
      <c r="AY196" s="163" t="s">
        <v>251</v>
      </c>
    </row>
    <row r="197" spans="2:51" s="6" customFormat="1" ht="15.75" customHeight="1">
      <c r="B197" s="155"/>
      <c r="C197" s="156"/>
      <c r="D197" s="157" t="s">
        <v>261</v>
      </c>
      <c r="E197" s="156"/>
      <c r="F197" s="158" t="s">
        <v>440</v>
      </c>
      <c r="G197" s="156"/>
      <c r="H197" s="159">
        <v>3.264</v>
      </c>
      <c r="J197" s="156"/>
      <c r="K197" s="156"/>
      <c r="L197" s="160"/>
      <c r="M197" s="161"/>
      <c r="N197" s="156"/>
      <c r="O197" s="156"/>
      <c r="P197" s="156"/>
      <c r="Q197" s="156"/>
      <c r="R197" s="156"/>
      <c r="S197" s="156"/>
      <c r="T197" s="162"/>
      <c r="AT197" s="163" t="s">
        <v>261</v>
      </c>
      <c r="AU197" s="163" t="s">
        <v>198</v>
      </c>
      <c r="AV197" s="163" t="s">
        <v>198</v>
      </c>
      <c r="AW197" s="163" t="s">
        <v>211</v>
      </c>
      <c r="AX197" s="163" t="s">
        <v>190</v>
      </c>
      <c r="AY197" s="163" t="s">
        <v>251</v>
      </c>
    </row>
    <row r="198" spans="2:51" s="6" customFormat="1" ht="15.75" customHeight="1">
      <c r="B198" s="155"/>
      <c r="C198" s="156"/>
      <c r="D198" s="157" t="s">
        <v>261</v>
      </c>
      <c r="E198" s="156"/>
      <c r="F198" s="158" t="s">
        <v>441</v>
      </c>
      <c r="G198" s="156"/>
      <c r="H198" s="159">
        <v>3.672</v>
      </c>
      <c r="J198" s="156"/>
      <c r="K198" s="156"/>
      <c r="L198" s="160"/>
      <c r="M198" s="161"/>
      <c r="N198" s="156"/>
      <c r="O198" s="156"/>
      <c r="P198" s="156"/>
      <c r="Q198" s="156"/>
      <c r="R198" s="156"/>
      <c r="S198" s="156"/>
      <c r="T198" s="162"/>
      <c r="AT198" s="163" t="s">
        <v>261</v>
      </c>
      <c r="AU198" s="163" t="s">
        <v>198</v>
      </c>
      <c r="AV198" s="163" t="s">
        <v>198</v>
      </c>
      <c r="AW198" s="163" t="s">
        <v>211</v>
      </c>
      <c r="AX198" s="163" t="s">
        <v>190</v>
      </c>
      <c r="AY198" s="163" t="s">
        <v>251</v>
      </c>
    </row>
    <row r="199" spans="2:51" s="6" customFormat="1" ht="15.75" customHeight="1">
      <c r="B199" s="155"/>
      <c r="C199" s="156"/>
      <c r="D199" s="157" t="s">
        <v>261</v>
      </c>
      <c r="E199" s="156"/>
      <c r="F199" s="158" t="s">
        <v>442</v>
      </c>
      <c r="G199" s="156"/>
      <c r="H199" s="159">
        <v>5.569</v>
      </c>
      <c r="J199" s="156"/>
      <c r="K199" s="156"/>
      <c r="L199" s="160"/>
      <c r="M199" s="161"/>
      <c r="N199" s="156"/>
      <c r="O199" s="156"/>
      <c r="P199" s="156"/>
      <c r="Q199" s="156"/>
      <c r="R199" s="156"/>
      <c r="S199" s="156"/>
      <c r="T199" s="162"/>
      <c r="AT199" s="163" t="s">
        <v>261</v>
      </c>
      <c r="AU199" s="163" t="s">
        <v>198</v>
      </c>
      <c r="AV199" s="163" t="s">
        <v>198</v>
      </c>
      <c r="AW199" s="163" t="s">
        <v>211</v>
      </c>
      <c r="AX199" s="163" t="s">
        <v>190</v>
      </c>
      <c r="AY199" s="163" t="s">
        <v>251</v>
      </c>
    </row>
    <row r="200" spans="2:51" s="6" customFormat="1" ht="15.75" customHeight="1">
      <c r="B200" s="155"/>
      <c r="C200" s="156"/>
      <c r="D200" s="157" t="s">
        <v>261</v>
      </c>
      <c r="E200" s="156"/>
      <c r="F200" s="158" t="s">
        <v>443</v>
      </c>
      <c r="G200" s="156"/>
      <c r="H200" s="159">
        <v>0.967</v>
      </c>
      <c r="J200" s="156"/>
      <c r="K200" s="156"/>
      <c r="L200" s="160"/>
      <c r="M200" s="161"/>
      <c r="N200" s="156"/>
      <c r="O200" s="156"/>
      <c r="P200" s="156"/>
      <c r="Q200" s="156"/>
      <c r="R200" s="156"/>
      <c r="S200" s="156"/>
      <c r="T200" s="162"/>
      <c r="AT200" s="163" t="s">
        <v>261</v>
      </c>
      <c r="AU200" s="163" t="s">
        <v>198</v>
      </c>
      <c r="AV200" s="163" t="s">
        <v>198</v>
      </c>
      <c r="AW200" s="163" t="s">
        <v>211</v>
      </c>
      <c r="AX200" s="163" t="s">
        <v>190</v>
      </c>
      <c r="AY200" s="163" t="s">
        <v>251</v>
      </c>
    </row>
    <row r="201" spans="2:51" s="6" customFormat="1" ht="15.75" customHeight="1">
      <c r="B201" s="155"/>
      <c r="C201" s="156"/>
      <c r="D201" s="157" t="s">
        <v>261</v>
      </c>
      <c r="E201" s="156"/>
      <c r="F201" s="158" t="s">
        <v>444</v>
      </c>
      <c r="G201" s="156"/>
      <c r="H201" s="159">
        <v>0.81</v>
      </c>
      <c r="J201" s="156"/>
      <c r="K201" s="156"/>
      <c r="L201" s="160"/>
      <c r="M201" s="161"/>
      <c r="N201" s="156"/>
      <c r="O201" s="156"/>
      <c r="P201" s="156"/>
      <c r="Q201" s="156"/>
      <c r="R201" s="156"/>
      <c r="S201" s="156"/>
      <c r="T201" s="162"/>
      <c r="AT201" s="163" t="s">
        <v>261</v>
      </c>
      <c r="AU201" s="163" t="s">
        <v>198</v>
      </c>
      <c r="AV201" s="163" t="s">
        <v>198</v>
      </c>
      <c r="AW201" s="163" t="s">
        <v>211</v>
      </c>
      <c r="AX201" s="163" t="s">
        <v>190</v>
      </c>
      <c r="AY201" s="163" t="s">
        <v>251</v>
      </c>
    </row>
    <row r="202" spans="2:51" s="6" customFormat="1" ht="15.75" customHeight="1">
      <c r="B202" s="164"/>
      <c r="C202" s="165"/>
      <c r="D202" s="157" t="s">
        <v>261</v>
      </c>
      <c r="E202" s="165"/>
      <c r="F202" s="166" t="s">
        <v>310</v>
      </c>
      <c r="G202" s="165"/>
      <c r="H202" s="167">
        <v>22.54</v>
      </c>
      <c r="J202" s="165"/>
      <c r="K202" s="165"/>
      <c r="L202" s="168"/>
      <c r="M202" s="169"/>
      <c r="N202" s="165"/>
      <c r="O202" s="165"/>
      <c r="P202" s="165"/>
      <c r="Q202" s="165"/>
      <c r="R202" s="165"/>
      <c r="S202" s="165"/>
      <c r="T202" s="170"/>
      <c r="AT202" s="171" t="s">
        <v>261</v>
      </c>
      <c r="AU202" s="171" t="s">
        <v>198</v>
      </c>
      <c r="AV202" s="171" t="s">
        <v>257</v>
      </c>
      <c r="AW202" s="171" t="s">
        <v>211</v>
      </c>
      <c r="AX202" s="171" t="s">
        <v>137</v>
      </c>
      <c r="AY202" s="171" t="s">
        <v>251</v>
      </c>
    </row>
    <row r="203" spans="2:65" s="6" customFormat="1" ht="15.75" customHeight="1">
      <c r="B203" s="23"/>
      <c r="C203" s="141" t="s">
        <v>445</v>
      </c>
      <c r="D203" s="141" t="s">
        <v>253</v>
      </c>
      <c r="E203" s="142" t="s">
        <v>446</v>
      </c>
      <c r="F203" s="143" t="s">
        <v>447</v>
      </c>
      <c r="G203" s="144" t="s">
        <v>205</v>
      </c>
      <c r="H203" s="145">
        <v>126.175</v>
      </c>
      <c r="I203" s="146"/>
      <c r="J203" s="147">
        <f>ROUND($I$203*$H$203,2)</f>
        <v>0</v>
      </c>
      <c r="K203" s="143" t="s">
        <v>256</v>
      </c>
      <c r="L203" s="43"/>
      <c r="M203" s="148"/>
      <c r="N203" s="149" t="s">
        <v>161</v>
      </c>
      <c r="O203" s="24"/>
      <c r="P203" s="150">
        <f>$O$203*$H$203</f>
        <v>0</v>
      </c>
      <c r="Q203" s="150">
        <v>0.00103</v>
      </c>
      <c r="R203" s="150">
        <f>$Q$203*$H$203</f>
        <v>0.12996025</v>
      </c>
      <c r="S203" s="150">
        <v>0</v>
      </c>
      <c r="T203" s="151">
        <f>$S$203*$H$203</f>
        <v>0</v>
      </c>
      <c r="AR203" s="84" t="s">
        <v>257</v>
      </c>
      <c r="AT203" s="84" t="s">
        <v>253</v>
      </c>
      <c r="AU203" s="84" t="s">
        <v>198</v>
      </c>
      <c r="AY203" s="6" t="s">
        <v>251</v>
      </c>
      <c r="BE203" s="152">
        <f>IF($N$203="základní",$J$203,0)</f>
        <v>0</v>
      </c>
      <c r="BF203" s="152">
        <f>IF($N$203="snížená",$J$203,0)</f>
        <v>0</v>
      </c>
      <c r="BG203" s="152">
        <f>IF($N$203="zákl. přenesená",$J$203,0)</f>
        <v>0</v>
      </c>
      <c r="BH203" s="152">
        <f>IF($N$203="sníž. přenesená",$J$203,0)</f>
        <v>0</v>
      </c>
      <c r="BI203" s="152">
        <f>IF($N$203="nulová",$J$203,0)</f>
        <v>0</v>
      </c>
      <c r="BJ203" s="84" t="s">
        <v>137</v>
      </c>
      <c r="BK203" s="152">
        <f>ROUND($I$203*$H$203,2)</f>
        <v>0</v>
      </c>
      <c r="BL203" s="84" t="s">
        <v>257</v>
      </c>
      <c r="BM203" s="84" t="s">
        <v>448</v>
      </c>
    </row>
    <row r="204" spans="2:47" s="6" customFormat="1" ht="27" customHeight="1">
      <c r="B204" s="23"/>
      <c r="C204" s="24"/>
      <c r="D204" s="153" t="s">
        <v>259</v>
      </c>
      <c r="E204" s="24"/>
      <c r="F204" s="154" t="s">
        <v>449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259</v>
      </c>
      <c r="AU204" s="6" t="s">
        <v>198</v>
      </c>
    </row>
    <row r="205" spans="2:51" s="6" customFormat="1" ht="15.75" customHeight="1">
      <c r="B205" s="155"/>
      <c r="C205" s="156"/>
      <c r="D205" s="157" t="s">
        <v>261</v>
      </c>
      <c r="E205" s="156"/>
      <c r="F205" s="158" t="s">
        <v>450</v>
      </c>
      <c r="G205" s="156"/>
      <c r="H205" s="159">
        <v>56.481</v>
      </c>
      <c r="J205" s="156"/>
      <c r="K205" s="156"/>
      <c r="L205" s="160"/>
      <c r="M205" s="161"/>
      <c r="N205" s="156"/>
      <c r="O205" s="156"/>
      <c r="P205" s="156"/>
      <c r="Q205" s="156"/>
      <c r="R205" s="156"/>
      <c r="S205" s="156"/>
      <c r="T205" s="162"/>
      <c r="AT205" s="163" t="s">
        <v>261</v>
      </c>
      <c r="AU205" s="163" t="s">
        <v>198</v>
      </c>
      <c r="AV205" s="163" t="s">
        <v>198</v>
      </c>
      <c r="AW205" s="163" t="s">
        <v>211</v>
      </c>
      <c r="AX205" s="163" t="s">
        <v>190</v>
      </c>
      <c r="AY205" s="163" t="s">
        <v>251</v>
      </c>
    </row>
    <row r="206" spans="2:51" s="6" customFormat="1" ht="15.75" customHeight="1">
      <c r="B206" s="155"/>
      <c r="C206" s="156"/>
      <c r="D206" s="157" t="s">
        <v>261</v>
      </c>
      <c r="E206" s="156"/>
      <c r="F206" s="158" t="s">
        <v>451</v>
      </c>
      <c r="G206" s="156"/>
      <c r="H206" s="159">
        <v>58.446</v>
      </c>
      <c r="J206" s="156"/>
      <c r="K206" s="156"/>
      <c r="L206" s="160"/>
      <c r="M206" s="161"/>
      <c r="N206" s="156"/>
      <c r="O206" s="156"/>
      <c r="P206" s="156"/>
      <c r="Q206" s="156"/>
      <c r="R206" s="156"/>
      <c r="S206" s="156"/>
      <c r="T206" s="162"/>
      <c r="AT206" s="163" t="s">
        <v>261</v>
      </c>
      <c r="AU206" s="163" t="s">
        <v>198</v>
      </c>
      <c r="AV206" s="163" t="s">
        <v>198</v>
      </c>
      <c r="AW206" s="163" t="s">
        <v>211</v>
      </c>
      <c r="AX206" s="163" t="s">
        <v>190</v>
      </c>
      <c r="AY206" s="163" t="s">
        <v>251</v>
      </c>
    </row>
    <row r="207" spans="2:51" s="6" customFormat="1" ht="15.75" customHeight="1">
      <c r="B207" s="155"/>
      <c r="C207" s="156"/>
      <c r="D207" s="157" t="s">
        <v>261</v>
      </c>
      <c r="E207" s="156"/>
      <c r="F207" s="158" t="s">
        <v>452</v>
      </c>
      <c r="G207" s="156"/>
      <c r="H207" s="159">
        <v>11.248</v>
      </c>
      <c r="J207" s="156"/>
      <c r="K207" s="156"/>
      <c r="L207" s="160"/>
      <c r="M207" s="161"/>
      <c r="N207" s="156"/>
      <c r="O207" s="156"/>
      <c r="P207" s="156"/>
      <c r="Q207" s="156"/>
      <c r="R207" s="156"/>
      <c r="S207" s="156"/>
      <c r="T207" s="162"/>
      <c r="AT207" s="163" t="s">
        <v>261</v>
      </c>
      <c r="AU207" s="163" t="s">
        <v>198</v>
      </c>
      <c r="AV207" s="163" t="s">
        <v>198</v>
      </c>
      <c r="AW207" s="163" t="s">
        <v>211</v>
      </c>
      <c r="AX207" s="163" t="s">
        <v>190</v>
      </c>
      <c r="AY207" s="163" t="s">
        <v>251</v>
      </c>
    </row>
    <row r="208" spans="2:51" s="6" customFormat="1" ht="15.75" customHeight="1">
      <c r="B208" s="164"/>
      <c r="C208" s="165"/>
      <c r="D208" s="157" t="s">
        <v>261</v>
      </c>
      <c r="E208" s="165"/>
      <c r="F208" s="166" t="s">
        <v>310</v>
      </c>
      <c r="G208" s="165"/>
      <c r="H208" s="167">
        <v>126.175</v>
      </c>
      <c r="J208" s="165"/>
      <c r="K208" s="165"/>
      <c r="L208" s="168"/>
      <c r="M208" s="169"/>
      <c r="N208" s="165"/>
      <c r="O208" s="165"/>
      <c r="P208" s="165"/>
      <c r="Q208" s="165"/>
      <c r="R208" s="165"/>
      <c r="S208" s="165"/>
      <c r="T208" s="170"/>
      <c r="AT208" s="171" t="s">
        <v>261</v>
      </c>
      <c r="AU208" s="171" t="s">
        <v>198</v>
      </c>
      <c r="AV208" s="171" t="s">
        <v>257</v>
      </c>
      <c r="AW208" s="171" t="s">
        <v>211</v>
      </c>
      <c r="AX208" s="171" t="s">
        <v>137</v>
      </c>
      <c r="AY208" s="171" t="s">
        <v>251</v>
      </c>
    </row>
    <row r="209" spans="2:65" s="6" customFormat="1" ht="15.75" customHeight="1">
      <c r="B209" s="23"/>
      <c r="C209" s="141" t="s">
        <v>453</v>
      </c>
      <c r="D209" s="141" t="s">
        <v>253</v>
      </c>
      <c r="E209" s="142" t="s">
        <v>454</v>
      </c>
      <c r="F209" s="143" t="s">
        <v>455</v>
      </c>
      <c r="G209" s="144" t="s">
        <v>205</v>
      </c>
      <c r="H209" s="145">
        <v>126.175</v>
      </c>
      <c r="I209" s="146"/>
      <c r="J209" s="147">
        <f>ROUND($I$209*$H$209,2)</f>
        <v>0</v>
      </c>
      <c r="K209" s="143" t="s">
        <v>256</v>
      </c>
      <c r="L209" s="43"/>
      <c r="M209" s="148"/>
      <c r="N209" s="149" t="s">
        <v>161</v>
      </c>
      <c r="O209" s="24"/>
      <c r="P209" s="150">
        <f>$O$209*$H$209</f>
        <v>0</v>
      </c>
      <c r="Q209" s="150">
        <v>0</v>
      </c>
      <c r="R209" s="150">
        <f>$Q$209*$H$209</f>
        <v>0</v>
      </c>
      <c r="S209" s="150">
        <v>0</v>
      </c>
      <c r="T209" s="151">
        <f>$S$209*$H$209</f>
        <v>0</v>
      </c>
      <c r="AR209" s="84" t="s">
        <v>257</v>
      </c>
      <c r="AT209" s="84" t="s">
        <v>253</v>
      </c>
      <c r="AU209" s="84" t="s">
        <v>198</v>
      </c>
      <c r="AY209" s="6" t="s">
        <v>251</v>
      </c>
      <c r="BE209" s="152">
        <f>IF($N$209="základní",$J$209,0)</f>
        <v>0</v>
      </c>
      <c r="BF209" s="152">
        <f>IF($N$209="snížená",$J$209,0)</f>
        <v>0</v>
      </c>
      <c r="BG209" s="152">
        <f>IF($N$209="zákl. přenesená",$J$209,0)</f>
        <v>0</v>
      </c>
      <c r="BH209" s="152">
        <f>IF($N$209="sníž. přenesená",$J$209,0)</f>
        <v>0</v>
      </c>
      <c r="BI209" s="152">
        <f>IF($N$209="nulová",$J$209,0)</f>
        <v>0</v>
      </c>
      <c r="BJ209" s="84" t="s">
        <v>137</v>
      </c>
      <c r="BK209" s="152">
        <f>ROUND($I$209*$H$209,2)</f>
        <v>0</v>
      </c>
      <c r="BL209" s="84" t="s">
        <v>257</v>
      </c>
      <c r="BM209" s="84" t="s">
        <v>456</v>
      </c>
    </row>
    <row r="210" spans="2:47" s="6" customFormat="1" ht="27" customHeight="1">
      <c r="B210" s="23"/>
      <c r="C210" s="24"/>
      <c r="D210" s="153" t="s">
        <v>259</v>
      </c>
      <c r="E210" s="24"/>
      <c r="F210" s="154" t="s">
        <v>457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259</v>
      </c>
      <c r="AU210" s="6" t="s">
        <v>198</v>
      </c>
    </row>
    <row r="211" spans="2:65" s="6" customFormat="1" ht="15.75" customHeight="1">
      <c r="B211" s="23"/>
      <c r="C211" s="141" t="s">
        <v>458</v>
      </c>
      <c r="D211" s="141" t="s">
        <v>253</v>
      </c>
      <c r="E211" s="142" t="s">
        <v>459</v>
      </c>
      <c r="F211" s="143" t="s">
        <v>460</v>
      </c>
      <c r="G211" s="144" t="s">
        <v>318</v>
      </c>
      <c r="H211" s="145">
        <v>0.327</v>
      </c>
      <c r="I211" s="146"/>
      <c r="J211" s="147">
        <f>ROUND($I$211*$H$211,2)</f>
        <v>0</v>
      </c>
      <c r="K211" s="143" t="s">
        <v>256</v>
      </c>
      <c r="L211" s="43"/>
      <c r="M211" s="148"/>
      <c r="N211" s="149" t="s">
        <v>161</v>
      </c>
      <c r="O211" s="24"/>
      <c r="P211" s="150">
        <f>$O$211*$H$211</f>
        <v>0</v>
      </c>
      <c r="Q211" s="150">
        <v>1.06017</v>
      </c>
      <c r="R211" s="150">
        <f>$Q$211*$H$211</f>
        <v>0.34667559000000003</v>
      </c>
      <c r="S211" s="150">
        <v>0</v>
      </c>
      <c r="T211" s="151">
        <f>$S$211*$H$211</f>
        <v>0</v>
      </c>
      <c r="AR211" s="84" t="s">
        <v>257</v>
      </c>
      <c r="AT211" s="84" t="s">
        <v>253</v>
      </c>
      <c r="AU211" s="84" t="s">
        <v>198</v>
      </c>
      <c r="AY211" s="6" t="s">
        <v>251</v>
      </c>
      <c r="BE211" s="152">
        <f>IF($N$211="základní",$J$211,0)</f>
        <v>0</v>
      </c>
      <c r="BF211" s="152">
        <f>IF($N$211="snížená",$J$211,0)</f>
        <v>0</v>
      </c>
      <c r="BG211" s="152">
        <f>IF($N$211="zákl. přenesená",$J$211,0)</f>
        <v>0</v>
      </c>
      <c r="BH211" s="152">
        <f>IF($N$211="sníž. přenesená",$J$211,0)</f>
        <v>0</v>
      </c>
      <c r="BI211" s="152">
        <f>IF($N$211="nulová",$J$211,0)</f>
        <v>0</v>
      </c>
      <c r="BJ211" s="84" t="s">
        <v>137</v>
      </c>
      <c r="BK211" s="152">
        <f>ROUND($I$211*$H$211,2)</f>
        <v>0</v>
      </c>
      <c r="BL211" s="84" t="s">
        <v>257</v>
      </c>
      <c r="BM211" s="84" t="s">
        <v>461</v>
      </c>
    </row>
    <row r="212" spans="2:47" s="6" customFormat="1" ht="16.5" customHeight="1">
      <c r="B212" s="23"/>
      <c r="C212" s="24"/>
      <c r="D212" s="153" t="s">
        <v>259</v>
      </c>
      <c r="E212" s="24"/>
      <c r="F212" s="154" t="s">
        <v>462</v>
      </c>
      <c r="G212" s="24"/>
      <c r="H212" s="24"/>
      <c r="J212" s="24"/>
      <c r="K212" s="24"/>
      <c r="L212" s="43"/>
      <c r="M212" s="56"/>
      <c r="N212" s="24"/>
      <c r="O212" s="24"/>
      <c r="P212" s="24"/>
      <c r="Q212" s="24"/>
      <c r="R212" s="24"/>
      <c r="S212" s="24"/>
      <c r="T212" s="57"/>
      <c r="AT212" s="6" t="s">
        <v>259</v>
      </c>
      <c r="AU212" s="6" t="s">
        <v>198</v>
      </c>
    </row>
    <row r="213" spans="2:51" s="6" customFormat="1" ht="15.75" customHeight="1">
      <c r="B213" s="155"/>
      <c r="C213" s="156"/>
      <c r="D213" s="157" t="s">
        <v>261</v>
      </c>
      <c r="E213" s="156"/>
      <c r="F213" s="158" t="s">
        <v>463</v>
      </c>
      <c r="G213" s="156"/>
      <c r="H213" s="159">
        <v>0.327</v>
      </c>
      <c r="J213" s="156"/>
      <c r="K213" s="156"/>
      <c r="L213" s="160"/>
      <c r="M213" s="161"/>
      <c r="N213" s="156"/>
      <c r="O213" s="156"/>
      <c r="P213" s="156"/>
      <c r="Q213" s="156"/>
      <c r="R213" s="156"/>
      <c r="S213" s="156"/>
      <c r="T213" s="162"/>
      <c r="AT213" s="163" t="s">
        <v>261</v>
      </c>
      <c r="AU213" s="163" t="s">
        <v>198</v>
      </c>
      <c r="AV213" s="163" t="s">
        <v>198</v>
      </c>
      <c r="AW213" s="163" t="s">
        <v>211</v>
      </c>
      <c r="AX213" s="163" t="s">
        <v>137</v>
      </c>
      <c r="AY213" s="163" t="s">
        <v>251</v>
      </c>
    </row>
    <row r="214" spans="2:65" s="6" customFormat="1" ht="15.75" customHeight="1">
      <c r="B214" s="23"/>
      <c r="C214" s="141" t="s">
        <v>464</v>
      </c>
      <c r="D214" s="141" t="s">
        <v>253</v>
      </c>
      <c r="E214" s="142" t="s">
        <v>465</v>
      </c>
      <c r="F214" s="143" t="s">
        <v>466</v>
      </c>
      <c r="G214" s="144" t="s">
        <v>318</v>
      </c>
      <c r="H214" s="145">
        <v>0.986</v>
      </c>
      <c r="I214" s="146"/>
      <c r="J214" s="147">
        <f>ROUND($I$214*$H$214,2)</f>
        <v>0</v>
      </c>
      <c r="K214" s="143" t="s">
        <v>256</v>
      </c>
      <c r="L214" s="43"/>
      <c r="M214" s="148"/>
      <c r="N214" s="149" t="s">
        <v>161</v>
      </c>
      <c r="O214" s="24"/>
      <c r="P214" s="150">
        <f>$O$214*$H$214</f>
        <v>0</v>
      </c>
      <c r="Q214" s="150">
        <v>1.05306</v>
      </c>
      <c r="R214" s="150">
        <f>$Q$214*$H$214</f>
        <v>1.03831716</v>
      </c>
      <c r="S214" s="150">
        <v>0</v>
      </c>
      <c r="T214" s="151">
        <f>$S$214*$H$214</f>
        <v>0</v>
      </c>
      <c r="AR214" s="84" t="s">
        <v>257</v>
      </c>
      <c r="AT214" s="84" t="s">
        <v>253</v>
      </c>
      <c r="AU214" s="84" t="s">
        <v>198</v>
      </c>
      <c r="AY214" s="6" t="s">
        <v>251</v>
      </c>
      <c r="BE214" s="152">
        <f>IF($N$214="základní",$J$214,0)</f>
        <v>0</v>
      </c>
      <c r="BF214" s="152">
        <f>IF($N$214="snížená",$J$214,0)</f>
        <v>0</v>
      </c>
      <c r="BG214" s="152">
        <f>IF($N$214="zákl. přenesená",$J$214,0)</f>
        <v>0</v>
      </c>
      <c r="BH214" s="152">
        <f>IF($N$214="sníž. přenesená",$J$214,0)</f>
        <v>0</v>
      </c>
      <c r="BI214" s="152">
        <f>IF($N$214="nulová",$J$214,0)</f>
        <v>0</v>
      </c>
      <c r="BJ214" s="84" t="s">
        <v>137</v>
      </c>
      <c r="BK214" s="152">
        <f>ROUND($I$214*$H$214,2)</f>
        <v>0</v>
      </c>
      <c r="BL214" s="84" t="s">
        <v>257</v>
      </c>
      <c r="BM214" s="84" t="s">
        <v>467</v>
      </c>
    </row>
    <row r="215" spans="2:47" s="6" customFormat="1" ht="16.5" customHeight="1">
      <c r="B215" s="23"/>
      <c r="C215" s="24"/>
      <c r="D215" s="153" t="s">
        <v>259</v>
      </c>
      <c r="E215" s="24"/>
      <c r="F215" s="154" t="s">
        <v>468</v>
      </c>
      <c r="G215" s="24"/>
      <c r="H215" s="24"/>
      <c r="J215" s="24"/>
      <c r="K215" s="24"/>
      <c r="L215" s="43"/>
      <c r="M215" s="56"/>
      <c r="N215" s="24"/>
      <c r="O215" s="24"/>
      <c r="P215" s="24"/>
      <c r="Q215" s="24"/>
      <c r="R215" s="24"/>
      <c r="S215" s="24"/>
      <c r="T215" s="57"/>
      <c r="AT215" s="6" t="s">
        <v>259</v>
      </c>
      <c r="AU215" s="6" t="s">
        <v>198</v>
      </c>
    </row>
    <row r="216" spans="2:51" s="6" customFormat="1" ht="15.75" customHeight="1">
      <c r="B216" s="155"/>
      <c r="C216" s="156"/>
      <c r="D216" s="157" t="s">
        <v>261</v>
      </c>
      <c r="E216" s="156"/>
      <c r="F216" s="158" t="s">
        <v>469</v>
      </c>
      <c r="G216" s="156"/>
      <c r="H216" s="159">
        <v>0.986</v>
      </c>
      <c r="J216" s="156"/>
      <c r="K216" s="156"/>
      <c r="L216" s="160"/>
      <c r="M216" s="161"/>
      <c r="N216" s="156"/>
      <c r="O216" s="156"/>
      <c r="P216" s="156"/>
      <c r="Q216" s="156"/>
      <c r="R216" s="156"/>
      <c r="S216" s="156"/>
      <c r="T216" s="162"/>
      <c r="AT216" s="163" t="s">
        <v>261</v>
      </c>
      <c r="AU216" s="163" t="s">
        <v>198</v>
      </c>
      <c r="AV216" s="163" t="s">
        <v>198</v>
      </c>
      <c r="AW216" s="163" t="s">
        <v>211</v>
      </c>
      <c r="AX216" s="163" t="s">
        <v>137</v>
      </c>
      <c r="AY216" s="163" t="s">
        <v>251</v>
      </c>
    </row>
    <row r="217" spans="2:63" s="128" customFormat="1" ht="30.75" customHeight="1">
      <c r="B217" s="129"/>
      <c r="C217" s="130"/>
      <c r="D217" s="130" t="s">
        <v>189</v>
      </c>
      <c r="E217" s="139" t="s">
        <v>257</v>
      </c>
      <c r="F217" s="139" t="s">
        <v>470</v>
      </c>
      <c r="G217" s="130"/>
      <c r="H217" s="130"/>
      <c r="J217" s="140">
        <f>$BK$217</f>
        <v>0</v>
      </c>
      <c r="K217" s="130"/>
      <c r="L217" s="133"/>
      <c r="M217" s="134"/>
      <c r="N217" s="130"/>
      <c r="O217" s="130"/>
      <c r="P217" s="135">
        <f>SUM($P$218:$P$220)</f>
        <v>0</v>
      </c>
      <c r="Q217" s="130"/>
      <c r="R217" s="135">
        <f>SUM($R$218:$R$220)</f>
        <v>0.54076022</v>
      </c>
      <c r="S217" s="130"/>
      <c r="T217" s="136">
        <f>SUM($T$218:$T$220)</f>
        <v>0</v>
      </c>
      <c r="AR217" s="137" t="s">
        <v>137</v>
      </c>
      <c r="AT217" s="137" t="s">
        <v>189</v>
      </c>
      <c r="AU217" s="137" t="s">
        <v>137</v>
      </c>
      <c r="AY217" s="137" t="s">
        <v>251</v>
      </c>
      <c r="BK217" s="138">
        <f>SUM($BK$218:$BK$220)</f>
        <v>0</v>
      </c>
    </row>
    <row r="218" spans="2:65" s="6" customFormat="1" ht="15.75" customHeight="1">
      <c r="B218" s="23"/>
      <c r="C218" s="141" t="s">
        <v>471</v>
      </c>
      <c r="D218" s="141" t="s">
        <v>253</v>
      </c>
      <c r="E218" s="142" t="s">
        <v>472</v>
      </c>
      <c r="F218" s="143" t="s">
        <v>473</v>
      </c>
      <c r="G218" s="144" t="s">
        <v>284</v>
      </c>
      <c r="H218" s="145">
        <v>0.286</v>
      </c>
      <c r="I218" s="146"/>
      <c r="J218" s="147">
        <f>ROUND($I$218*$H$218,2)</f>
        <v>0</v>
      </c>
      <c r="K218" s="143" t="s">
        <v>285</v>
      </c>
      <c r="L218" s="43"/>
      <c r="M218" s="148"/>
      <c r="N218" s="149" t="s">
        <v>161</v>
      </c>
      <c r="O218" s="24"/>
      <c r="P218" s="150">
        <f>$O$218*$H$218</f>
        <v>0</v>
      </c>
      <c r="Q218" s="150">
        <v>1.89077</v>
      </c>
      <c r="R218" s="150">
        <f>$Q$218*$H$218</f>
        <v>0.54076022</v>
      </c>
      <c r="S218" s="150">
        <v>0</v>
      </c>
      <c r="T218" s="151">
        <f>$S$218*$H$218</f>
        <v>0</v>
      </c>
      <c r="AR218" s="84" t="s">
        <v>257</v>
      </c>
      <c r="AT218" s="84" t="s">
        <v>253</v>
      </c>
      <c r="AU218" s="84" t="s">
        <v>198</v>
      </c>
      <c r="AY218" s="6" t="s">
        <v>251</v>
      </c>
      <c r="BE218" s="152">
        <f>IF($N$218="základní",$J$218,0)</f>
        <v>0</v>
      </c>
      <c r="BF218" s="152">
        <f>IF($N$218="snížená",$J$218,0)</f>
        <v>0</v>
      </c>
      <c r="BG218" s="152">
        <f>IF($N$218="zákl. přenesená",$J$218,0)</f>
        <v>0</v>
      </c>
      <c r="BH218" s="152">
        <f>IF($N$218="sníž. přenesená",$J$218,0)</f>
        <v>0</v>
      </c>
      <c r="BI218" s="152">
        <f>IF($N$218="nulová",$J$218,0)</f>
        <v>0</v>
      </c>
      <c r="BJ218" s="84" t="s">
        <v>137</v>
      </c>
      <c r="BK218" s="152">
        <f>ROUND($I$218*$H$218,2)</f>
        <v>0</v>
      </c>
      <c r="BL218" s="84" t="s">
        <v>257</v>
      </c>
      <c r="BM218" s="84" t="s">
        <v>474</v>
      </c>
    </row>
    <row r="219" spans="2:47" s="6" customFormat="1" ht="16.5" customHeight="1">
      <c r="B219" s="23"/>
      <c r="C219" s="24"/>
      <c r="D219" s="153" t="s">
        <v>259</v>
      </c>
      <c r="E219" s="24"/>
      <c r="F219" s="154" t="s">
        <v>475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259</v>
      </c>
      <c r="AU219" s="6" t="s">
        <v>198</v>
      </c>
    </row>
    <row r="220" spans="2:51" s="6" customFormat="1" ht="15.75" customHeight="1">
      <c r="B220" s="155"/>
      <c r="C220" s="156"/>
      <c r="D220" s="157" t="s">
        <v>261</v>
      </c>
      <c r="E220" s="156"/>
      <c r="F220" s="158" t="s">
        <v>476</v>
      </c>
      <c r="G220" s="156"/>
      <c r="H220" s="159">
        <v>0.286</v>
      </c>
      <c r="J220" s="156"/>
      <c r="K220" s="156"/>
      <c r="L220" s="160"/>
      <c r="M220" s="161"/>
      <c r="N220" s="156"/>
      <c r="O220" s="156"/>
      <c r="P220" s="156"/>
      <c r="Q220" s="156"/>
      <c r="R220" s="156"/>
      <c r="S220" s="156"/>
      <c r="T220" s="162"/>
      <c r="AT220" s="163" t="s">
        <v>261</v>
      </c>
      <c r="AU220" s="163" t="s">
        <v>198</v>
      </c>
      <c r="AV220" s="163" t="s">
        <v>198</v>
      </c>
      <c r="AW220" s="163" t="s">
        <v>211</v>
      </c>
      <c r="AX220" s="163" t="s">
        <v>137</v>
      </c>
      <c r="AY220" s="163" t="s">
        <v>251</v>
      </c>
    </row>
    <row r="221" spans="2:63" s="128" customFormat="1" ht="30.75" customHeight="1">
      <c r="B221" s="129"/>
      <c r="C221" s="130"/>
      <c r="D221" s="130" t="s">
        <v>189</v>
      </c>
      <c r="E221" s="139" t="s">
        <v>281</v>
      </c>
      <c r="F221" s="139" t="s">
        <v>477</v>
      </c>
      <c r="G221" s="130"/>
      <c r="H221" s="130"/>
      <c r="J221" s="140">
        <f>$BK$221</f>
        <v>0</v>
      </c>
      <c r="K221" s="130"/>
      <c r="L221" s="133"/>
      <c r="M221" s="134"/>
      <c r="N221" s="130"/>
      <c r="O221" s="130"/>
      <c r="P221" s="135">
        <f>SUM($P$222:$P$239)</f>
        <v>0</v>
      </c>
      <c r="Q221" s="130"/>
      <c r="R221" s="135">
        <f>SUM($R$222:$R$239)</f>
        <v>52.65054000000001</v>
      </c>
      <c r="S221" s="130"/>
      <c r="T221" s="136">
        <f>SUM($T$222:$T$239)</f>
        <v>0</v>
      </c>
      <c r="AR221" s="137" t="s">
        <v>137</v>
      </c>
      <c r="AT221" s="137" t="s">
        <v>189</v>
      </c>
      <c r="AU221" s="137" t="s">
        <v>137</v>
      </c>
      <c r="AY221" s="137" t="s">
        <v>251</v>
      </c>
      <c r="BK221" s="138">
        <f>SUM($BK$222:$BK$239)</f>
        <v>0</v>
      </c>
    </row>
    <row r="222" spans="2:65" s="6" customFormat="1" ht="15.75" customHeight="1">
      <c r="B222" s="23"/>
      <c r="C222" s="141" t="s">
        <v>478</v>
      </c>
      <c r="D222" s="141" t="s">
        <v>253</v>
      </c>
      <c r="E222" s="142" t="s">
        <v>479</v>
      </c>
      <c r="F222" s="143" t="s">
        <v>480</v>
      </c>
      <c r="G222" s="144" t="s">
        <v>205</v>
      </c>
      <c r="H222" s="145">
        <v>35.75</v>
      </c>
      <c r="I222" s="146"/>
      <c r="J222" s="147">
        <f>ROUND($I$222*$H$222,2)</f>
        <v>0</v>
      </c>
      <c r="K222" s="143" t="s">
        <v>285</v>
      </c>
      <c r="L222" s="43"/>
      <c r="M222" s="148"/>
      <c r="N222" s="149" t="s">
        <v>161</v>
      </c>
      <c r="O222" s="24"/>
      <c r="P222" s="150">
        <f>$O$222*$H$222</f>
        <v>0</v>
      </c>
      <c r="Q222" s="150">
        <v>0.18907</v>
      </c>
      <c r="R222" s="150">
        <f>$Q$222*$H$222</f>
        <v>6.7592525</v>
      </c>
      <c r="S222" s="150">
        <v>0</v>
      </c>
      <c r="T222" s="151">
        <f>$S$222*$H$222</f>
        <v>0</v>
      </c>
      <c r="AR222" s="84" t="s">
        <v>257</v>
      </c>
      <c r="AT222" s="84" t="s">
        <v>253</v>
      </c>
      <c r="AU222" s="84" t="s">
        <v>198</v>
      </c>
      <c r="AY222" s="6" t="s">
        <v>251</v>
      </c>
      <c r="BE222" s="152">
        <f>IF($N$222="základní",$J$222,0)</f>
        <v>0</v>
      </c>
      <c r="BF222" s="152">
        <f>IF($N$222="snížená",$J$222,0)</f>
        <v>0</v>
      </c>
      <c r="BG222" s="152">
        <f>IF($N$222="zákl. přenesená",$J$222,0)</f>
        <v>0</v>
      </c>
      <c r="BH222" s="152">
        <f>IF($N$222="sníž. přenesená",$J$222,0)</f>
        <v>0</v>
      </c>
      <c r="BI222" s="152">
        <f>IF($N$222="nulová",$J$222,0)</f>
        <v>0</v>
      </c>
      <c r="BJ222" s="84" t="s">
        <v>137</v>
      </c>
      <c r="BK222" s="152">
        <f>ROUND($I$222*$H$222,2)</f>
        <v>0</v>
      </c>
      <c r="BL222" s="84" t="s">
        <v>257</v>
      </c>
      <c r="BM222" s="84" t="s">
        <v>481</v>
      </c>
    </row>
    <row r="223" spans="2:47" s="6" customFormat="1" ht="16.5" customHeight="1">
      <c r="B223" s="23"/>
      <c r="C223" s="24"/>
      <c r="D223" s="153" t="s">
        <v>259</v>
      </c>
      <c r="E223" s="24"/>
      <c r="F223" s="154" t="s">
        <v>482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259</v>
      </c>
      <c r="AU223" s="6" t="s">
        <v>198</v>
      </c>
    </row>
    <row r="224" spans="2:51" s="6" customFormat="1" ht="15.75" customHeight="1">
      <c r="B224" s="155"/>
      <c r="C224" s="156"/>
      <c r="D224" s="157" t="s">
        <v>261</v>
      </c>
      <c r="E224" s="156"/>
      <c r="F224" s="158" t="s">
        <v>483</v>
      </c>
      <c r="G224" s="156"/>
      <c r="H224" s="159">
        <v>35.75</v>
      </c>
      <c r="J224" s="156"/>
      <c r="K224" s="156"/>
      <c r="L224" s="160"/>
      <c r="M224" s="161"/>
      <c r="N224" s="156"/>
      <c r="O224" s="156"/>
      <c r="P224" s="156"/>
      <c r="Q224" s="156"/>
      <c r="R224" s="156"/>
      <c r="S224" s="156"/>
      <c r="T224" s="162"/>
      <c r="AT224" s="163" t="s">
        <v>261</v>
      </c>
      <c r="AU224" s="163" t="s">
        <v>198</v>
      </c>
      <c r="AV224" s="163" t="s">
        <v>198</v>
      </c>
      <c r="AW224" s="163" t="s">
        <v>211</v>
      </c>
      <c r="AX224" s="163" t="s">
        <v>190</v>
      </c>
      <c r="AY224" s="163" t="s">
        <v>251</v>
      </c>
    </row>
    <row r="225" spans="2:65" s="6" customFormat="1" ht="15.75" customHeight="1">
      <c r="B225" s="23"/>
      <c r="C225" s="141" t="s">
        <v>484</v>
      </c>
      <c r="D225" s="141" t="s">
        <v>253</v>
      </c>
      <c r="E225" s="142" t="s">
        <v>485</v>
      </c>
      <c r="F225" s="143" t="s">
        <v>486</v>
      </c>
      <c r="G225" s="144" t="s">
        <v>205</v>
      </c>
      <c r="H225" s="145">
        <v>86</v>
      </c>
      <c r="I225" s="146"/>
      <c r="J225" s="147">
        <f>ROUND($I$225*$H$225,2)</f>
        <v>0</v>
      </c>
      <c r="K225" s="143" t="s">
        <v>285</v>
      </c>
      <c r="L225" s="43"/>
      <c r="M225" s="148"/>
      <c r="N225" s="149" t="s">
        <v>161</v>
      </c>
      <c r="O225" s="24"/>
      <c r="P225" s="150">
        <f>$O$225*$H$225</f>
        <v>0</v>
      </c>
      <c r="Q225" s="150">
        <v>0.3708</v>
      </c>
      <c r="R225" s="150">
        <f>$Q$225*$H$225</f>
        <v>31.888800000000003</v>
      </c>
      <c r="S225" s="150">
        <v>0</v>
      </c>
      <c r="T225" s="151">
        <f>$S$225*$H$225</f>
        <v>0</v>
      </c>
      <c r="AR225" s="84" t="s">
        <v>257</v>
      </c>
      <c r="AT225" s="84" t="s">
        <v>253</v>
      </c>
      <c r="AU225" s="84" t="s">
        <v>198</v>
      </c>
      <c r="AY225" s="6" t="s">
        <v>251</v>
      </c>
      <c r="BE225" s="152">
        <f>IF($N$225="základní",$J$225,0)</f>
        <v>0</v>
      </c>
      <c r="BF225" s="152">
        <f>IF($N$225="snížená",$J$225,0)</f>
        <v>0</v>
      </c>
      <c r="BG225" s="152">
        <f>IF($N$225="zákl. přenesená",$J$225,0)</f>
        <v>0</v>
      </c>
      <c r="BH225" s="152">
        <f>IF($N$225="sníž. přenesená",$J$225,0)</f>
        <v>0</v>
      </c>
      <c r="BI225" s="152">
        <f>IF($N$225="nulová",$J$225,0)</f>
        <v>0</v>
      </c>
      <c r="BJ225" s="84" t="s">
        <v>137</v>
      </c>
      <c r="BK225" s="152">
        <f>ROUND($I$225*$H$225,2)</f>
        <v>0</v>
      </c>
      <c r="BL225" s="84" t="s">
        <v>257</v>
      </c>
      <c r="BM225" s="84" t="s">
        <v>487</v>
      </c>
    </row>
    <row r="226" spans="2:47" s="6" customFormat="1" ht="16.5" customHeight="1">
      <c r="B226" s="23"/>
      <c r="C226" s="24"/>
      <c r="D226" s="153" t="s">
        <v>259</v>
      </c>
      <c r="E226" s="24"/>
      <c r="F226" s="154" t="s">
        <v>488</v>
      </c>
      <c r="G226" s="24"/>
      <c r="H226" s="24"/>
      <c r="J226" s="24"/>
      <c r="K226" s="24"/>
      <c r="L226" s="43"/>
      <c r="M226" s="56"/>
      <c r="N226" s="24"/>
      <c r="O226" s="24"/>
      <c r="P226" s="24"/>
      <c r="Q226" s="24"/>
      <c r="R226" s="24"/>
      <c r="S226" s="24"/>
      <c r="T226" s="57"/>
      <c r="AT226" s="6" t="s">
        <v>259</v>
      </c>
      <c r="AU226" s="6" t="s">
        <v>198</v>
      </c>
    </row>
    <row r="227" spans="2:51" s="6" customFormat="1" ht="15.75" customHeight="1">
      <c r="B227" s="155"/>
      <c r="C227" s="156"/>
      <c r="D227" s="157" t="s">
        <v>261</v>
      </c>
      <c r="E227" s="156"/>
      <c r="F227" s="158" t="s">
        <v>489</v>
      </c>
      <c r="G227" s="156"/>
      <c r="H227" s="159">
        <v>86</v>
      </c>
      <c r="J227" s="156"/>
      <c r="K227" s="156"/>
      <c r="L227" s="160"/>
      <c r="M227" s="161"/>
      <c r="N227" s="156"/>
      <c r="O227" s="156"/>
      <c r="P227" s="156"/>
      <c r="Q227" s="156"/>
      <c r="R227" s="156"/>
      <c r="S227" s="156"/>
      <c r="T227" s="162"/>
      <c r="AT227" s="163" t="s">
        <v>261</v>
      </c>
      <c r="AU227" s="163" t="s">
        <v>198</v>
      </c>
      <c r="AV227" s="163" t="s">
        <v>198</v>
      </c>
      <c r="AW227" s="163" t="s">
        <v>211</v>
      </c>
      <c r="AX227" s="163" t="s">
        <v>190</v>
      </c>
      <c r="AY227" s="163" t="s">
        <v>251</v>
      </c>
    </row>
    <row r="228" spans="2:65" s="6" customFormat="1" ht="15.75" customHeight="1">
      <c r="B228" s="23"/>
      <c r="C228" s="141" t="s">
        <v>490</v>
      </c>
      <c r="D228" s="141" t="s">
        <v>253</v>
      </c>
      <c r="E228" s="142" t="s">
        <v>491</v>
      </c>
      <c r="F228" s="143" t="s">
        <v>492</v>
      </c>
      <c r="G228" s="144" t="s">
        <v>205</v>
      </c>
      <c r="H228" s="145">
        <v>86</v>
      </c>
      <c r="I228" s="146"/>
      <c r="J228" s="147">
        <f>ROUND($I$228*$H$228,2)</f>
        <v>0</v>
      </c>
      <c r="K228" s="143" t="s">
        <v>285</v>
      </c>
      <c r="L228" s="43"/>
      <c r="M228" s="148"/>
      <c r="N228" s="149" t="s">
        <v>161</v>
      </c>
      <c r="O228" s="24"/>
      <c r="P228" s="150">
        <f>$O$228*$H$228</f>
        <v>0</v>
      </c>
      <c r="Q228" s="150">
        <v>0.08425</v>
      </c>
      <c r="R228" s="150">
        <f>$Q$228*$H$228</f>
        <v>7.245500000000001</v>
      </c>
      <c r="S228" s="150">
        <v>0</v>
      </c>
      <c r="T228" s="151">
        <f>$S$228*$H$228</f>
        <v>0</v>
      </c>
      <c r="AR228" s="84" t="s">
        <v>257</v>
      </c>
      <c r="AT228" s="84" t="s">
        <v>253</v>
      </c>
      <c r="AU228" s="84" t="s">
        <v>198</v>
      </c>
      <c r="AY228" s="6" t="s">
        <v>251</v>
      </c>
      <c r="BE228" s="152">
        <f>IF($N$228="základní",$J$228,0)</f>
        <v>0</v>
      </c>
      <c r="BF228" s="152">
        <f>IF($N$228="snížená",$J$228,0)</f>
        <v>0</v>
      </c>
      <c r="BG228" s="152">
        <f>IF($N$228="zákl. přenesená",$J$228,0)</f>
        <v>0</v>
      </c>
      <c r="BH228" s="152">
        <f>IF($N$228="sníž. přenesená",$J$228,0)</f>
        <v>0</v>
      </c>
      <c r="BI228" s="152">
        <f>IF($N$228="nulová",$J$228,0)</f>
        <v>0</v>
      </c>
      <c r="BJ228" s="84" t="s">
        <v>137</v>
      </c>
      <c r="BK228" s="152">
        <f>ROUND($I$228*$H$228,2)</f>
        <v>0</v>
      </c>
      <c r="BL228" s="84" t="s">
        <v>257</v>
      </c>
      <c r="BM228" s="84" t="s">
        <v>493</v>
      </c>
    </row>
    <row r="229" spans="2:47" s="6" customFormat="1" ht="38.25" customHeight="1">
      <c r="B229" s="23"/>
      <c r="C229" s="24"/>
      <c r="D229" s="153" t="s">
        <v>259</v>
      </c>
      <c r="E229" s="24"/>
      <c r="F229" s="154" t="s">
        <v>494</v>
      </c>
      <c r="G229" s="24"/>
      <c r="H229" s="24"/>
      <c r="J229" s="24"/>
      <c r="K229" s="24"/>
      <c r="L229" s="43"/>
      <c r="M229" s="56"/>
      <c r="N229" s="24"/>
      <c r="O229" s="24"/>
      <c r="P229" s="24"/>
      <c r="Q229" s="24"/>
      <c r="R229" s="24"/>
      <c r="S229" s="24"/>
      <c r="T229" s="57"/>
      <c r="AT229" s="6" t="s">
        <v>259</v>
      </c>
      <c r="AU229" s="6" t="s">
        <v>198</v>
      </c>
    </row>
    <row r="230" spans="2:51" s="6" customFormat="1" ht="15.75" customHeight="1">
      <c r="B230" s="155"/>
      <c r="C230" s="156"/>
      <c r="D230" s="157" t="s">
        <v>261</v>
      </c>
      <c r="E230" s="156"/>
      <c r="F230" s="158" t="s">
        <v>489</v>
      </c>
      <c r="G230" s="156"/>
      <c r="H230" s="159">
        <v>86</v>
      </c>
      <c r="J230" s="156"/>
      <c r="K230" s="156"/>
      <c r="L230" s="160"/>
      <c r="M230" s="161"/>
      <c r="N230" s="156"/>
      <c r="O230" s="156"/>
      <c r="P230" s="156"/>
      <c r="Q230" s="156"/>
      <c r="R230" s="156"/>
      <c r="S230" s="156"/>
      <c r="T230" s="162"/>
      <c r="AT230" s="163" t="s">
        <v>261</v>
      </c>
      <c r="AU230" s="163" t="s">
        <v>198</v>
      </c>
      <c r="AV230" s="163" t="s">
        <v>198</v>
      </c>
      <c r="AW230" s="163" t="s">
        <v>211</v>
      </c>
      <c r="AX230" s="163" t="s">
        <v>137</v>
      </c>
      <c r="AY230" s="163" t="s">
        <v>251</v>
      </c>
    </row>
    <row r="231" spans="2:65" s="6" customFormat="1" ht="15.75" customHeight="1">
      <c r="B231" s="23"/>
      <c r="C231" s="172" t="s">
        <v>495</v>
      </c>
      <c r="D231" s="172" t="s">
        <v>343</v>
      </c>
      <c r="E231" s="173" t="s">
        <v>496</v>
      </c>
      <c r="F231" s="174" t="s">
        <v>497</v>
      </c>
      <c r="G231" s="175" t="s">
        <v>205</v>
      </c>
      <c r="H231" s="176">
        <v>17.2</v>
      </c>
      <c r="I231" s="177"/>
      <c r="J231" s="178">
        <f>ROUND($I$231*$H$231,2)</f>
        <v>0</v>
      </c>
      <c r="K231" s="174" t="s">
        <v>285</v>
      </c>
      <c r="L231" s="179"/>
      <c r="M231" s="180"/>
      <c r="N231" s="181" t="s">
        <v>161</v>
      </c>
      <c r="O231" s="24"/>
      <c r="P231" s="150">
        <f>$O$231*$H$231</f>
        <v>0</v>
      </c>
      <c r="Q231" s="150">
        <v>0.14</v>
      </c>
      <c r="R231" s="150">
        <f>$Q$231*$H$231</f>
        <v>2.408</v>
      </c>
      <c r="S231" s="150">
        <v>0</v>
      </c>
      <c r="T231" s="151">
        <f>$S$231*$H$231</f>
        <v>0</v>
      </c>
      <c r="AR231" s="84" t="s">
        <v>301</v>
      </c>
      <c r="AT231" s="84" t="s">
        <v>343</v>
      </c>
      <c r="AU231" s="84" t="s">
        <v>198</v>
      </c>
      <c r="AY231" s="6" t="s">
        <v>251</v>
      </c>
      <c r="BE231" s="152">
        <f>IF($N$231="základní",$J$231,0)</f>
        <v>0</v>
      </c>
      <c r="BF231" s="152">
        <f>IF($N$231="snížená",$J$231,0)</f>
        <v>0</v>
      </c>
      <c r="BG231" s="152">
        <f>IF($N$231="zákl. přenesená",$J$231,0)</f>
        <v>0</v>
      </c>
      <c r="BH231" s="152">
        <f>IF($N$231="sníž. přenesená",$J$231,0)</f>
        <v>0</v>
      </c>
      <c r="BI231" s="152">
        <f>IF($N$231="nulová",$J$231,0)</f>
        <v>0</v>
      </c>
      <c r="BJ231" s="84" t="s">
        <v>137</v>
      </c>
      <c r="BK231" s="152">
        <f>ROUND($I$231*$H$231,2)</f>
        <v>0</v>
      </c>
      <c r="BL231" s="84" t="s">
        <v>257</v>
      </c>
      <c r="BM231" s="84" t="s">
        <v>498</v>
      </c>
    </row>
    <row r="232" spans="2:47" s="6" customFormat="1" ht="27" customHeight="1">
      <c r="B232" s="23"/>
      <c r="C232" s="24"/>
      <c r="D232" s="153" t="s">
        <v>259</v>
      </c>
      <c r="E232" s="24"/>
      <c r="F232" s="154" t="s">
        <v>499</v>
      </c>
      <c r="G232" s="24"/>
      <c r="H232" s="24"/>
      <c r="J232" s="24"/>
      <c r="K232" s="24"/>
      <c r="L232" s="43"/>
      <c r="M232" s="56"/>
      <c r="N232" s="24"/>
      <c r="O232" s="24"/>
      <c r="P232" s="24"/>
      <c r="Q232" s="24"/>
      <c r="R232" s="24"/>
      <c r="S232" s="24"/>
      <c r="T232" s="57"/>
      <c r="AT232" s="6" t="s">
        <v>259</v>
      </c>
      <c r="AU232" s="6" t="s">
        <v>198</v>
      </c>
    </row>
    <row r="233" spans="2:51" s="6" customFormat="1" ht="15.75" customHeight="1">
      <c r="B233" s="155"/>
      <c r="C233" s="156"/>
      <c r="D233" s="157" t="s">
        <v>261</v>
      </c>
      <c r="E233" s="156"/>
      <c r="F233" s="158" t="s">
        <v>500</v>
      </c>
      <c r="G233" s="156"/>
      <c r="H233" s="159">
        <v>17.2</v>
      </c>
      <c r="J233" s="156"/>
      <c r="K233" s="156"/>
      <c r="L233" s="160"/>
      <c r="M233" s="161"/>
      <c r="N233" s="156"/>
      <c r="O233" s="156"/>
      <c r="P233" s="156"/>
      <c r="Q233" s="156"/>
      <c r="R233" s="156"/>
      <c r="S233" s="156"/>
      <c r="T233" s="162"/>
      <c r="AT233" s="163" t="s">
        <v>261</v>
      </c>
      <c r="AU233" s="163" t="s">
        <v>198</v>
      </c>
      <c r="AV233" s="163" t="s">
        <v>198</v>
      </c>
      <c r="AW233" s="163" t="s">
        <v>211</v>
      </c>
      <c r="AX233" s="163" t="s">
        <v>137</v>
      </c>
      <c r="AY233" s="163" t="s">
        <v>251</v>
      </c>
    </row>
    <row r="234" spans="2:65" s="6" customFormat="1" ht="15.75" customHeight="1">
      <c r="B234" s="23"/>
      <c r="C234" s="141" t="s">
        <v>501</v>
      </c>
      <c r="D234" s="141" t="s">
        <v>253</v>
      </c>
      <c r="E234" s="142" t="s">
        <v>502</v>
      </c>
      <c r="F234" s="143" t="s">
        <v>503</v>
      </c>
      <c r="G234" s="144" t="s">
        <v>205</v>
      </c>
      <c r="H234" s="145">
        <v>35.75</v>
      </c>
      <c r="I234" s="146"/>
      <c r="J234" s="147">
        <f>ROUND($I$234*$H$234,2)</f>
        <v>0</v>
      </c>
      <c r="K234" s="143" t="s">
        <v>285</v>
      </c>
      <c r="L234" s="43"/>
      <c r="M234" s="148"/>
      <c r="N234" s="149" t="s">
        <v>161</v>
      </c>
      <c r="O234" s="24"/>
      <c r="P234" s="150">
        <f>$O$234*$H$234</f>
        <v>0</v>
      </c>
      <c r="Q234" s="150">
        <v>0.08565</v>
      </c>
      <c r="R234" s="150">
        <f>$Q$234*$H$234</f>
        <v>3.0619875000000003</v>
      </c>
      <c r="S234" s="150">
        <v>0</v>
      </c>
      <c r="T234" s="151">
        <f>$S$234*$H$234</f>
        <v>0</v>
      </c>
      <c r="AR234" s="84" t="s">
        <v>257</v>
      </c>
      <c r="AT234" s="84" t="s">
        <v>253</v>
      </c>
      <c r="AU234" s="84" t="s">
        <v>198</v>
      </c>
      <c r="AY234" s="6" t="s">
        <v>251</v>
      </c>
      <c r="BE234" s="152">
        <f>IF($N$234="základní",$J$234,0)</f>
        <v>0</v>
      </c>
      <c r="BF234" s="152">
        <f>IF($N$234="snížená",$J$234,0)</f>
        <v>0</v>
      </c>
      <c r="BG234" s="152">
        <f>IF($N$234="zákl. přenesená",$J$234,0)</f>
        <v>0</v>
      </c>
      <c r="BH234" s="152">
        <f>IF($N$234="sníž. přenesená",$J$234,0)</f>
        <v>0</v>
      </c>
      <c r="BI234" s="152">
        <f>IF($N$234="nulová",$J$234,0)</f>
        <v>0</v>
      </c>
      <c r="BJ234" s="84" t="s">
        <v>137</v>
      </c>
      <c r="BK234" s="152">
        <f>ROUND($I$234*$H$234,2)</f>
        <v>0</v>
      </c>
      <c r="BL234" s="84" t="s">
        <v>257</v>
      </c>
      <c r="BM234" s="84" t="s">
        <v>504</v>
      </c>
    </row>
    <row r="235" spans="2:47" s="6" customFormat="1" ht="38.25" customHeight="1">
      <c r="B235" s="23"/>
      <c r="C235" s="24"/>
      <c r="D235" s="153" t="s">
        <v>259</v>
      </c>
      <c r="E235" s="24"/>
      <c r="F235" s="154" t="s">
        <v>505</v>
      </c>
      <c r="G235" s="24"/>
      <c r="H235" s="24"/>
      <c r="J235" s="24"/>
      <c r="K235" s="24"/>
      <c r="L235" s="43"/>
      <c r="M235" s="56"/>
      <c r="N235" s="24"/>
      <c r="O235" s="24"/>
      <c r="P235" s="24"/>
      <c r="Q235" s="24"/>
      <c r="R235" s="24"/>
      <c r="S235" s="24"/>
      <c r="T235" s="57"/>
      <c r="AT235" s="6" t="s">
        <v>259</v>
      </c>
      <c r="AU235" s="6" t="s">
        <v>198</v>
      </c>
    </row>
    <row r="236" spans="2:51" s="6" customFormat="1" ht="15.75" customHeight="1">
      <c r="B236" s="155"/>
      <c r="C236" s="156"/>
      <c r="D236" s="157" t="s">
        <v>261</v>
      </c>
      <c r="E236" s="156"/>
      <c r="F236" s="158" t="s">
        <v>506</v>
      </c>
      <c r="G236" s="156"/>
      <c r="H236" s="159">
        <v>35.75</v>
      </c>
      <c r="J236" s="156"/>
      <c r="K236" s="156"/>
      <c r="L236" s="160"/>
      <c r="M236" s="161"/>
      <c r="N236" s="156"/>
      <c r="O236" s="156"/>
      <c r="P236" s="156"/>
      <c r="Q236" s="156"/>
      <c r="R236" s="156"/>
      <c r="S236" s="156"/>
      <c r="T236" s="162"/>
      <c r="AT236" s="163" t="s">
        <v>261</v>
      </c>
      <c r="AU236" s="163" t="s">
        <v>198</v>
      </c>
      <c r="AV236" s="163" t="s">
        <v>198</v>
      </c>
      <c r="AW236" s="163" t="s">
        <v>211</v>
      </c>
      <c r="AX236" s="163" t="s">
        <v>190</v>
      </c>
      <c r="AY236" s="163" t="s">
        <v>251</v>
      </c>
    </row>
    <row r="237" spans="2:65" s="6" customFormat="1" ht="15.75" customHeight="1">
      <c r="B237" s="23"/>
      <c r="C237" s="172" t="s">
        <v>507</v>
      </c>
      <c r="D237" s="172" t="s">
        <v>343</v>
      </c>
      <c r="E237" s="173" t="s">
        <v>508</v>
      </c>
      <c r="F237" s="174" t="s">
        <v>509</v>
      </c>
      <c r="G237" s="175" t="s">
        <v>205</v>
      </c>
      <c r="H237" s="176">
        <v>7.15</v>
      </c>
      <c r="I237" s="177"/>
      <c r="J237" s="178">
        <f>ROUND($I$237*$H$237,2)</f>
        <v>0</v>
      </c>
      <c r="K237" s="174" t="s">
        <v>285</v>
      </c>
      <c r="L237" s="179"/>
      <c r="M237" s="180"/>
      <c r="N237" s="181" t="s">
        <v>161</v>
      </c>
      <c r="O237" s="24"/>
      <c r="P237" s="150">
        <f>$O$237*$H$237</f>
        <v>0</v>
      </c>
      <c r="Q237" s="150">
        <v>0.18</v>
      </c>
      <c r="R237" s="150">
        <f>$Q$237*$H$237</f>
        <v>1.287</v>
      </c>
      <c r="S237" s="150">
        <v>0</v>
      </c>
      <c r="T237" s="151">
        <f>$S$237*$H$237</f>
        <v>0</v>
      </c>
      <c r="AR237" s="84" t="s">
        <v>301</v>
      </c>
      <c r="AT237" s="84" t="s">
        <v>343</v>
      </c>
      <c r="AU237" s="84" t="s">
        <v>198</v>
      </c>
      <c r="AY237" s="6" t="s">
        <v>251</v>
      </c>
      <c r="BE237" s="152">
        <f>IF($N$237="základní",$J$237,0)</f>
        <v>0</v>
      </c>
      <c r="BF237" s="152">
        <f>IF($N$237="snížená",$J$237,0)</f>
        <v>0</v>
      </c>
      <c r="BG237" s="152">
        <f>IF($N$237="zákl. přenesená",$J$237,0)</f>
        <v>0</v>
      </c>
      <c r="BH237" s="152">
        <f>IF($N$237="sníž. přenesená",$J$237,0)</f>
        <v>0</v>
      </c>
      <c r="BI237" s="152">
        <f>IF($N$237="nulová",$J$237,0)</f>
        <v>0</v>
      </c>
      <c r="BJ237" s="84" t="s">
        <v>137</v>
      </c>
      <c r="BK237" s="152">
        <f>ROUND($I$237*$H$237,2)</f>
        <v>0</v>
      </c>
      <c r="BL237" s="84" t="s">
        <v>257</v>
      </c>
      <c r="BM237" s="84" t="s">
        <v>510</v>
      </c>
    </row>
    <row r="238" spans="2:47" s="6" customFormat="1" ht="27" customHeight="1">
      <c r="B238" s="23"/>
      <c r="C238" s="24"/>
      <c r="D238" s="153" t="s">
        <v>259</v>
      </c>
      <c r="E238" s="24"/>
      <c r="F238" s="154" t="s">
        <v>511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259</v>
      </c>
      <c r="AU238" s="6" t="s">
        <v>198</v>
      </c>
    </row>
    <row r="239" spans="2:51" s="6" customFormat="1" ht="15.75" customHeight="1">
      <c r="B239" s="155"/>
      <c r="C239" s="156"/>
      <c r="D239" s="157" t="s">
        <v>261</v>
      </c>
      <c r="E239" s="156"/>
      <c r="F239" s="158" t="s">
        <v>512</v>
      </c>
      <c r="G239" s="156"/>
      <c r="H239" s="159">
        <v>7.15</v>
      </c>
      <c r="J239" s="156"/>
      <c r="K239" s="156"/>
      <c r="L239" s="160"/>
      <c r="M239" s="161"/>
      <c r="N239" s="156"/>
      <c r="O239" s="156"/>
      <c r="P239" s="156"/>
      <c r="Q239" s="156"/>
      <c r="R239" s="156"/>
      <c r="S239" s="156"/>
      <c r="T239" s="162"/>
      <c r="AT239" s="163" t="s">
        <v>261</v>
      </c>
      <c r="AU239" s="163" t="s">
        <v>198</v>
      </c>
      <c r="AV239" s="163" t="s">
        <v>198</v>
      </c>
      <c r="AW239" s="163" t="s">
        <v>211</v>
      </c>
      <c r="AX239" s="163" t="s">
        <v>190</v>
      </c>
      <c r="AY239" s="163" t="s">
        <v>251</v>
      </c>
    </row>
    <row r="240" spans="2:63" s="128" customFormat="1" ht="30.75" customHeight="1">
      <c r="B240" s="129"/>
      <c r="C240" s="130"/>
      <c r="D240" s="130" t="s">
        <v>189</v>
      </c>
      <c r="E240" s="139" t="s">
        <v>289</v>
      </c>
      <c r="F240" s="139" t="s">
        <v>513</v>
      </c>
      <c r="G240" s="130"/>
      <c r="H240" s="130"/>
      <c r="J240" s="140">
        <f>$BK$240</f>
        <v>0</v>
      </c>
      <c r="K240" s="130"/>
      <c r="L240" s="133"/>
      <c r="M240" s="134"/>
      <c r="N240" s="130"/>
      <c r="O240" s="130"/>
      <c r="P240" s="135">
        <f>SUM($P$241:$P$253)</f>
        <v>0</v>
      </c>
      <c r="Q240" s="130"/>
      <c r="R240" s="135">
        <f>SUM($R$241:$R$253)</f>
        <v>4.4443542</v>
      </c>
      <c r="S240" s="130"/>
      <c r="T240" s="136">
        <f>SUM($T$241:$T$253)</f>
        <v>0</v>
      </c>
      <c r="AR240" s="137" t="s">
        <v>137</v>
      </c>
      <c r="AT240" s="137" t="s">
        <v>189</v>
      </c>
      <c r="AU240" s="137" t="s">
        <v>137</v>
      </c>
      <c r="AY240" s="137" t="s">
        <v>251</v>
      </c>
      <c r="BK240" s="138">
        <f>SUM($BK$241:$BK$253)</f>
        <v>0</v>
      </c>
    </row>
    <row r="241" spans="2:65" s="6" customFormat="1" ht="15.75" customHeight="1">
      <c r="B241" s="23"/>
      <c r="C241" s="141" t="s">
        <v>514</v>
      </c>
      <c r="D241" s="141" t="s">
        <v>253</v>
      </c>
      <c r="E241" s="142" t="s">
        <v>515</v>
      </c>
      <c r="F241" s="143" t="s">
        <v>516</v>
      </c>
      <c r="G241" s="144" t="s">
        <v>205</v>
      </c>
      <c r="H241" s="145">
        <v>63.228</v>
      </c>
      <c r="I241" s="146"/>
      <c r="J241" s="147">
        <f>ROUND($I$241*$H$241,2)</f>
        <v>0</v>
      </c>
      <c r="K241" s="143" t="s">
        <v>256</v>
      </c>
      <c r="L241" s="43"/>
      <c r="M241" s="148"/>
      <c r="N241" s="149" t="s">
        <v>161</v>
      </c>
      <c r="O241" s="24"/>
      <c r="P241" s="150">
        <f>$O$241*$H$241</f>
        <v>0</v>
      </c>
      <c r="Q241" s="150">
        <v>0.00047</v>
      </c>
      <c r="R241" s="150">
        <f>$Q$241*$H$241</f>
        <v>0.02971716</v>
      </c>
      <c r="S241" s="150">
        <v>0</v>
      </c>
      <c r="T241" s="151">
        <f>$S$241*$H$241</f>
        <v>0</v>
      </c>
      <c r="AR241" s="84" t="s">
        <v>257</v>
      </c>
      <c r="AT241" s="84" t="s">
        <v>253</v>
      </c>
      <c r="AU241" s="84" t="s">
        <v>198</v>
      </c>
      <c r="AY241" s="6" t="s">
        <v>251</v>
      </c>
      <c r="BE241" s="152">
        <f>IF($N$241="základní",$J$241,0)</f>
        <v>0</v>
      </c>
      <c r="BF241" s="152">
        <f>IF($N$241="snížená",$J$241,0)</f>
        <v>0</v>
      </c>
      <c r="BG241" s="152">
        <f>IF($N$241="zákl. přenesená",$J$241,0)</f>
        <v>0</v>
      </c>
      <c r="BH241" s="152">
        <f>IF($N$241="sníž. přenesená",$J$241,0)</f>
        <v>0</v>
      </c>
      <c r="BI241" s="152">
        <f>IF($N$241="nulová",$J$241,0)</f>
        <v>0</v>
      </c>
      <c r="BJ241" s="84" t="s">
        <v>137</v>
      </c>
      <c r="BK241" s="152">
        <f>ROUND($I$241*$H$241,2)</f>
        <v>0</v>
      </c>
      <c r="BL241" s="84" t="s">
        <v>257</v>
      </c>
      <c r="BM241" s="84" t="s">
        <v>517</v>
      </c>
    </row>
    <row r="242" spans="2:47" s="6" customFormat="1" ht="16.5" customHeight="1">
      <c r="B242" s="23"/>
      <c r="C242" s="24"/>
      <c r="D242" s="153" t="s">
        <v>259</v>
      </c>
      <c r="E242" s="24"/>
      <c r="F242" s="154" t="s">
        <v>518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259</v>
      </c>
      <c r="AU242" s="6" t="s">
        <v>198</v>
      </c>
    </row>
    <row r="243" spans="2:65" s="6" customFormat="1" ht="15.75" customHeight="1">
      <c r="B243" s="23"/>
      <c r="C243" s="141" t="s">
        <v>519</v>
      </c>
      <c r="D243" s="141" t="s">
        <v>253</v>
      </c>
      <c r="E243" s="142" t="s">
        <v>520</v>
      </c>
      <c r="F243" s="143" t="s">
        <v>521</v>
      </c>
      <c r="G243" s="144" t="s">
        <v>205</v>
      </c>
      <c r="H243" s="145">
        <v>63.228</v>
      </c>
      <c r="I243" s="146"/>
      <c r="J243" s="147">
        <f>ROUND($I$243*$H$243,2)</f>
        <v>0</v>
      </c>
      <c r="K243" s="143"/>
      <c r="L243" s="43"/>
      <c r="M243" s="148"/>
      <c r="N243" s="149" t="s">
        <v>161</v>
      </c>
      <c r="O243" s="24"/>
      <c r="P243" s="150">
        <f>$O$243*$H$243</f>
        <v>0</v>
      </c>
      <c r="Q243" s="150">
        <v>0.04832</v>
      </c>
      <c r="R243" s="150">
        <f>$Q$243*$H$243</f>
        <v>3.0551769600000003</v>
      </c>
      <c r="S243" s="150">
        <v>0</v>
      </c>
      <c r="T243" s="151">
        <f>$S$243*$H$243</f>
        <v>0</v>
      </c>
      <c r="AR243" s="84" t="s">
        <v>257</v>
      </c>
      <c r="AT243" s="84" t="s">
        <v>253</v>
      </c>
      <c r="AU243" s="84" t="s">
        <v>198</v>
      </c>
      <c r="AY243" s="6" t="s">
        <v>251</v>
      </c>
      <c r="BE243" s="152">
        <f>IF($N$243="základní",$J$243,0)</f>
        <v>0</v>
      </c>
      <c r="BF243" s="152">
        <f>IF($N$243="snížená",$J$243,0)</f>
        <v>0</v>
      </c>
      <c r="BG243" s="152">
        <f>IF($N$243="zákl. přenesená",$J$243,0)</f>
        <v>0</v>
      </c>
      <c r="BH243" s="152">
        <f>IF($N$243="sníž. přenesená",$J$243,0)</f>
        <v>0</v>
      </c>
      <c r="BI243" s="152">
        <f>IF($N$243="nulová",$J$243,0)</f>
        <v>0</v>
      </c>
      <c r="BJ243" s="84" t="s">
        <v>137</v>
      </c>
      <c r="BK243" s="152">
        <f>ROUND($I$243*$H$243,2)</f>
        <v>0</v>
      </c>
      <c r="BL243" s="84" t="s">
        <v>257</v>
      </c>
      <c r="BM243" s="84" t="s">
        <v>522</v>
      </c>
    </row>
    <row r="244" spans="2:47" s="6" customFormat="1" ht="16.5" customHeight="1">
      <c r="B244" s="23"/>
      <c r="C244" s="24"/>
      <c r="D244" s="153" t="s">
        <v>259</v>
      </c>
      <c r="E244" s="24"/>
      <c r="F244" s="154" t="s">
        <v>521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259</v>
      </c>
      <c r="AU244" s="6" t="s">
        <v>198</v>
      </c>
    </row>
    <row r="245" spans="2:51" s="6" customFormat="1" ht="15.75" customHeight="1">
      <c r="B245" s="155"/>
      <c r="C245" s="156"/>
      <c r="D245" s="157" t="s">
        <v>261</v>
      </c>
      <c r="E245" s="156"/>
      <c r="F245" s="158" t="s">
        <v>523</v>
      </c>
      <c r="G245" s="156"/>
      <c r="H245" s="159">
        <v>41.16</v>
      </c>
      <c r="J245" s="156"/>
      <c r="K245" s="156"/>
      <c r="L245" s="160"/>
      <c r="M245" s="161"/>
      <c r="N245" s="156"/>
      <c r="O245" s="156"/>
      <c r="P245" s="156"/>
      <c r="Q245" s="156"/>
      <c r="R245" s="156"/>
      <c r="S245" s="156"/>
      <c r="T245" s="162"/>
      <c r="AT245" s="163" t="s">
        <v>261</v>
      </c>
      <c r="AU245" s="163" t="s">
        <v>198</v>
      </c>
      <c r="AV245" s="163" t="s">
        <v>198</v>
      </c>
      <c r="AW245" s="163" t="s">
        <v>211</v>
      </c>
      <c r="AX245" s="163" t="s">
        <v>190</v>
      </c>
      <c r="AY245" s="163" t="s">
        <v>251</v>
      </c>
    </row>
    <row r="246" spans="2:51" s="6" customFormat="1" ht="15.75" customHeight="1">
      <c r="B246" s="155"/>
      <c r="C246" s="156"/>
      <c r="D246" s="157" t="s">
        <v>261</v>
      </c>
      <c r="E246" s="156"/>
      <c r="F246" s="158" t="s">
        <v>524</v>
      </c>
      <c r="G246" s="156"/>
      <c r="H246" s="159">
        <v>16.32</v>
      </c>
      <c r="J246" s="156"/>
      <c r="K246" s="156"/>
      <c r="L246" s="160"/>
      <c r="M246" s="161"/>
      <c r="N246" s="156"/>
      <c r="O246" s="156"/>
      <c r="P246" s="156"/>
      <c r="Q246" s="156"/>
      <c r="R246" s="156"/>
      <c r="S246" s="156"/>
      <c r="T246" s="162"/>
      <c r="AT246" s="163" t="s">
        <v>261</v>
      </c>
      <c r="AU246" s="163" t="s">
        <v>198</v>
      </c>
      <c r="AV246" s="163" t="s">
        <v>198</v>
      </c>
      <c r="AW246" s="163" t="s">
        <v>211</v>
      </c>
      <c r="AX246" s="163" t="s">
        <v>190</v>
      </c>
      <c r="AY246" s="163" t="s">
        <v>251</v>
      </c>
    </row>
    <row r="247" spans="2:51" s="6" customFormat="1" ht="15.75" customHeight="1">
      <c r="B247" s="182"/>
      <c r="C247" s="183"/>
      <c r="D247" s="157" t="s">
        <v>261</v>
      </c>
      <c r="E247" s="183"/>
      <c r="F247" s="184" t="s">
        <v>525</v>
      </c>
      <c r="G247" s="183"/>
      <c r="H247" s="185">
        <v>57.48</v>
      </c>
      <c r="J247" s="183"/>
      <c r="K247" s="183"/>
      <c r="L247" s="186"/>
      <c r="M247" s="187"/>
      <c r="N247" s="183"/>
      <c r="O247" s="183"/>
      <c r="P247" s="183"/>
      <c r="Q247" s="183"/>
      <c r="R247" s="183"/>
      <c r="S247" s="183"/>
      <c r="T247" s="188"/>
      <c r="AT247" s="189" t="s">
        <v>261</v>
      </c>
      <c r="AU247" s="189" t="s">
        <v>198</v>
      </c>
      <c r="AV247" s="189" t="s">
        <v>269</v>
      </c>
      <c r="AW247" s="189" t="s">
        <v>211</v>
      </c>
      <c r="AX247" s="189" t="s">
        <v>190</v>
      </c>
      <c r="AY247" s="189" t="s">
        <v>251</v>
      </c>
    </row>
    <row r="248" spans="2:51" s="6" customFormat="1" ht="15.75" customHeight="1">
      <c r="B248" s="155"/>
      <c r="C248" s="156"/>
      <c r="D248" s="157" t="s">
        <v>261</v>
      </c>
      <c r="E248" s="156" t="s">
        <v>203</v>
      </c>
      <c r="F248" s="158" t="s">
        <v>526</v>
      </c>
      <c r="G248" s="156"/>
      <c r="H248" s="159">
        <v>63.228</v>
      </c>
      <c r="J248" s="156"/>
      <c r="K248" s="156"/>
      <c r="L248" s="160"/>
      <c r="M248" s="161"/>
      <c r="N248" s="156"/>
      <c r="O248" s="156"/>
      <c r="P248" s="156"/>
      <c r="Q248" s="156"/>
      <c r="R248" s="156"/>
      <c r="S248" s="156"/>
      <c r="T248" s="162"/>
      <c r="AT248" s="163" t="s">
        <v>261</v>
      </c>
      <c r="AU248" s="163" t="s">
        <v>198</v>
      </c>
      <c r="AV248" s="163" t="s">
        <v>198</v>
      </c>
      <c r="AW248" s="163" t="s">
        <v>211</v>
      </c>
      <c r="AX248" s="163" t="s">
        <v>137</v>
      </c>
      <c r="AY248" s="163" t="s">
        <v>251</v>
      </c>
    </row>
    <row r="249" spans="2:65" s="6" customFormat="1" ht="15.75" customHeight="1">
      <c r="B249" s="23"/>
      <c r="C249" s="141" t="s">
        <v>527</v>
      </c>
      <c r="D249" s="141" t="s">
        <v>253</v>
      </c>
      <c r="E249" s="142" t="s">
        <v>528</v>
      </c>
      <c r="F249" s="143" t="s">
        <v>529</v>
      </c>
      <c r="G249" s="144" t="s">
        <v>205</v>
      </c>
      <c r="H249" s="145">
        <v>63.228</v>
      </c>
      <c r="I249" s="146"/>
      <c r="J249" s="147">
        <f>ROUND($I$249*$H$249,2)</f>
        <v>0</v>
      </c>
      <c r="K249" s="143" t="s">
        <v>256</v>
      </c>
      <c r="L249" s="43"/>
      <c r="M249" s="148"/>
      <c r="N249" s="149" t="s">
        <v>161</v>
      </c>
      <c r="O249" s="24"/>
      <c r="P249" s="150">
        <f>$O$249*$H$249</f>
        <v>0</v>
      </c>
      <c r="Q249" s="150">
        <v>0.00046</v>
      </c>
      <c r="R249" s="150">
        <f>$Q$249*$H$249</f>
        <v>0.02908488</v>
      </c>
      <c r="S249" s="150">
        <v>0</v>
      </c>
      <c r="T249" s="151">
        <f>$S$249*$H$249</f>
        <v>0</v>
      </c>
      <c r="AR249" s="84" t="s">
        <v>257</v>
      </c>
      <c r="AT249" s="84" t="s">
        <v>253</v>
      </c>
      <c r="AU249" s="84" t="s">
        <v>198</v>
      </c>
      <c r="AY249" s="6" t="s">
        <v>251</v>
      </c>
      <c r="BE249" s="152">
        <f>IF($N$249="základní",$J$249,0)</f>
        <v>0</v>
      </c>
      <c r="BF249" s="152">
        <f>IF($N$249="snížená",$J$249,0)</f>
        <v>0</v>
      </c>
      <c r="BG249" s="152">
        <f>IF($N$249="zákl. přenesená",$J$249,0)</f>
        <v>0</v>
      </c>
      <c r="BH249" s="152">
        <f>IF($N$249="sníž. přenesená",$J$249,0)</f>
        <v>0</v>
      </c>
      <c r="BI249" s="152">
        <f>IF($N$249="nulová",$J$249,0)</f>
        <v>0</v>
      </c>
      <c r="BJ249" s="84" t="s">
        <v>137</v>
      </c>
      <c r="BK249" s="152">
        <f>ROUND($I$249*$H$249,2)</f>
        <v>0</v>
      </c>
      <c r="BL249" s="84" t="s">
        <v>257</v>
      </c>
      <c r="BM249" s="84" t="s">
        <v>530</v>
      </c>
    </row>
    <row r="250" spans="2:47" s="6" customFormat="1" ht="16.5" customHeight="1">
      <c r="B250" s="23"/>
      <c r="C250" s="24"/>
      <c r="D250" s="153" t="s">
        <v>259</v>
      </c>
      <c r="E250" s="24"/>
      <c r="F250" s="154" t="s">
        <v>531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259</v>
      </c>
      <c r="AU250" s="6" t="s">
        <v>198</v>
      </c>
    </row>
    <row r="251" spans="2:65" s="6" customFormat="1" ht="15.75" customHeight="1">
      <c r="B251" s="23"/>
      <c r="C251" s="141" t="s">
        <v>532</v>
      </c>
      <c r="D251" s="141" t="s">
        <v>253</v>
      </c>
      <c r="E251" s="142" t="s">
        <v>533</v>
      </c>
      <c r="F251" s="143" t="s">
        <v>534</v>
      </c>
      <c r="G251" s="144" t="s">
        <v>205</v>
      </c>
      <c r="H251" s="145">
        <v>5.52</v>
      </c>
      <c r="I251" s="146"/>
      <c r="J251" s="147">
        <f>ROUND($I$251*$H$251,2)</f>
        <v>0</v>
      </c>
      <c r="K251" s="143" t="s">
        <v>256</v>
      </c>
      <c r="L251" s="43"/>
      <c r="M251" s="148"/>
      <c r="N251" s="149" t="s">
        <v>161</v>
      </c>
      <c r="O251" s="24"/>
      <c r="P251" s="150">
        <f>$O$251*$H$251</f>
        <v>0</v>
      </c>
      <c r="Q251" s="150">
        <v>0.24101</v>
      </c>
      <c r="R251" s="150">
        <f>$Q$251*$H$251</f>
        <v>1.3303752</v>
      </c>
      <c r="S251" s="150">
        <v>0</v>
      </c>
      <c r="T251" s="151">
        <f>$S$251*$H$251</f>
        <v>0</v>
      </c>
      <c r="AR251" s="84" t="s">
        <v>257</v>
      </c>
      <c r="AT251" s="84" t="s">
        <v>253</v>
      </c>
      <c r="AU251" s="84" t="s">
        <v>198</v>
      </c>
      <c r="AY251" s="6" t="s">
        <v>251</v>
      </c>
      <c r="BE251" s="152">
        <f>IF($N$251="základní",$J$251,0)</f>
        <v>0</v>
      </c>
      <c r="BF251" s="152">
        <f>IF($N$251="snížená",$J$251,0)</f>
        <v>0</v>
      </c>
      <c r="BG251" s="152">
        <f>IF($N$251="zákl. přenesená",$J$251,0)</f>
        <v>0</v>
      </c>
      <c r="BH251" s="152">
        <f>IF($N$251="sníž. přenesená",$J$251,0)</f>
        <v>0</v>
      </c>
      <c r="BI251" s="152">
        <f>IF($N$251="nulová",$J$251,0)</f>
        <v>0</v>
      </c>
      <c r="BJ251" s="84" t="s">
        <v>137</v>
      </c>
      <c r="BK251" s="152">
        <f>ROUND($I$251*$H$251,2)</f>
        <v>0</v>
      </c>
      <c r="BL251" s="84" t="s">
        <v>257</v>
      </c>
      <c r="BM251" s="84" t="s">
        <v>535</v>
      </c>
    </row>
    <row r="252" spans="2:47" s="6" customFormat="1" ht="16.5" customHeight="1">
      <c r="B252" s="23"/>
      <c r="C252" s="24"/>
      <c r="D252" s="153" t="s">
        <v>259</v>
      </c>
      <c r="E252" s="24"/>
      <c r="F252" s="154" t="s">
        <v>536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259</v>
      </c>
      <c r="AU252" s="6" t="s">
        <v>198</v>
      </c>
    </row>
    <row r="253" spans="2:51" s="6" customFormat="1" ht="15.75" customHeight="1">
      <c r="B253" s="155"/>
      <c r="C253" s="156"/>
      <c r="D253" s="157" t="s">
        <v>261</v>
      </c>
      <c r="E253" s="156"/>
      <c r="F253" s="158" t="s">
        <v>537</v>
      </c>
      <c r="G253" s="156"/>
      <c r="H253" s="159">
        <v>5.52</v>
      </c>
      <c r="J253" s="156"/>
      <c r="K253" s="156"/>
      <c r="L253" s="160"/>
      <c r="M253" s="161"/>
      <c r="N253" s="156"/>
      <c r="O253" s="156"/>
      <c r="P253" s="156"/>
      <c r="Q253" s="156"/>
      <c r="R253" s="156"/>
      <c r="S253" s="156"/>
      <c r="T253" s="162"/>
      <c r="AT253" s="163" t="s">
        <v>261</v>
      </c>
      <c r="AU253" s="163" t="s">
        <v>198</v>
      </c>
      <c r="AV253" s="163" t="s">
        <v>198</v>
      </c>
      <c r="AW253" s="163" t="s">
        <v>211</v>
      </c>
      <c r="AX253" s="163" t="s">
        <v>137</v>
      </c>
      <c r="AY253" s="163" t="s">
        <v>251</v>
      </c>
    </row>
    <row r="254" spans="2:63" s="128" customFormat="1" ht="30.75" customHeight="1">
      <c r="B254" s="129"/>
      <c r="C254" s="130"/>
      <c r="D254" s="130" t="s">
        <v>189</v>
      </c>
      <c r="E254" s="139" t="s">
        <v>301</v>
      </c>
      <c r="F254" s="139" t="s">
        <v>538</v>
      </c>
      <c r="G254" s="130"/>
      <c r="H254" s="130"/>
      <c r="J254" s="140">
        <f>$BK$254</f>
        <v>0</v>
      </c>
      <c r="K254" s="130"/>
      <c r="L254" s="133"/>
      <c r="M254" s="134"/>
      <c r="N254" s="130"/>
      <c r="O254" s="130"/>
      <c r="P254" s="135">
        <f>SUM($P$255:$P$290)</f>
        <v>0</v>
      </c>
      <c r="Q254" s="130"/>
      <c r="R254" s="135">
        <f>SUM($R$255:$R$290)</f>
        <v>2.19448</v>
      </c>
      <c r="S254" s="130"/>
      <c r="T254" s="136">
        <f>SUM($T$255:$T$290)</f>
        <v>0</v>
      </c>
      <c r="AR254" s="137" t="s">
        <v>137</v>
      </c>
      <c r="AT254" s="137" t="s">
        <v>189</v>
      </c>
      <c r="AU254" s="137" t="s">
        <v>137</v>
      </c>
      <c r="AY254" s="137" t="s">
        <v>251</v>
      </c>
      <c r="BK254" s="138">
        <f>SUM($BK$255:$BK$290)</f>
        <v>0</v>
      </c>
    </row>
    <row r="255" spans="2:65" s="6" customFormat="1" ht="15.75" customHeight="1">
      <c r="B255" s="23"/>
      <c r="C255" s="141" t="s">
        <v>539</v>
      </c>
      <c r="D255" s="141" t="s">
        <v>253</v>
      </c>
      <c r="E255" s="142" t="s">
        <v>540</v>
      </c>
      <c r="F255" s="143" t="s">
        <v>541</v>
      </c>
      <c r="G255" s="144" t="s">
        <v>277</v>
      </c>
      <c r="H255" s="145">
        <v>7</v>
      </c>
      <c r="I255" s="146"/>
      <c r="J255" s="147">
        <f>ROUND($I$255*$H$255,2)</f>
        <v>0</v>
      </c>
      <c r="K255" s="143" t="s">
        <v>285</v>
      </c>
      <c r="L255" s="43"/>
      <c r="M255" s="148"/>
      <c r="N255" s="149" t="s">
        <v>161</v>
      </c>
      <c r="O255" s="24"/>
      <c r="P255" s="150">
        <f>$O$255*$H$255</f>
        <v>0</v>
      </c>
      <c r="Q255" s="150">
        <v>0</v>
      </c>
      <c r="R255" s="150">
        <f>$Q$255*$H$255</f>
        <v>0</v>
      </c>
      <c r="S255" s="150">
        <v>0</v>
      </c>
      <c r="T255" s="151">
        <f>$S$255*$H$255</f>
        <v>0</v>
      </c>
      <c r="AR255" s="84" t="s">
        <v>257</v>
      </c>
      <c r="AT255" s="84" t="s">
        <v>253</v>
      </c>
      <c r="AU255" s="84" t="s">
        <v>198</v>
      </c>
      <c r="AY255" s="6" t="s">
        <v>251</v>
      </c>
      <c r="BE255" s="152">
        <f>IF($N$255="základní",$J$255,0)</f>
        <v>0</v>
      </c>
      <c r="BF255" s="152">
        <f>IF($N$255="snížená",$J$255,0)</f>
        <v>0</v>
      </c>
      <c r="BG255" s="152">
        <f>IF($N$255="zákl. přenesená",$J$255,0)</f>
        <v>0</v>
      </c>
      <c r="BH255" s="152">
        <f>IF($N$255="sníž. přenesená",$J$255,0)</f>
        <v>0</v>
      </c>
      <c r="BI255" s="152">
        <f>IF($N$255="nulová",$J$255,0)</f>
        <v>0</v>
      </c>
      <c r="BJ255" s="84" t="s">
        <v>137</v>
      </c>
      <c r="BK255" s="152">
        <f>ROUND($I$255*$H$255,2)</f>
        <v>0</v>
      </c>
      <c r="BL255" s="84" t="s">
        <v>257</v>
      </c>
      <c r="BM255" s="84" t="s">
        <v>542</v>
      </c>
    </row>
    <row r="256" spans="2:47" s="6" customFormat="1" ht="27" customHeight="1">
      <c r="B256" s="23"/>
      <c r="C256" s="24"/>
      <c r="D256" s="153" t="s">
        <v>259</v>
      </c>
      <c r="E256" s="24"/>
      <c r="F256" s="154" t="s">
        <v>543</v>
      </c>
      <c r="G256" s="24"/>
      <c r="H256" s="24"/>
      <c r="J256" s="24"/>
      <c r="K256" s="24"/>
      <c r="L256" s="43"/>
      <c r="M256" s="56"/>
      <c r="N256" s="24"/>
      <c r="O256" s="24"/>
      <c r="P256" s="24"/>
      <c r="Q256" s="24"/>
      <c r="R256" s="24"/>
      <c r="S256" s="24"/>
      <c r="T256" s="57"/>
      <c r="AT256" s="6" t="s">
        <v>259</v>
      </c>
      <c r="AU256" s="6" t="s">
        <v>198</v>
      </c>
    </row>
    <row r="257" spans="2:51" s="6" customFormat="1" ht="15.75" customHeight="1">
      <c r="B257" s="155"/>
      <c r="C257" s="156"/>
      <c r="D257" s="157" t="s">
        <v>261</v>
      </c>
      <c r="E257" s="156"/>
      <c r="F257" s="158" t="s">
        <v>544</v>
      </c>
      <c r="G257" s="156"/>
      <c r="H257" s="159">
        <v>7</v>
      </c>
      <c r="J257" s="156"/>
      <c r="K257" s="156"/>
      <c r="L257" s="160"/>
      <c r="M257" s="161"/>
      <c r="N257" s="156"/>
      <c r="O257" s="156"/>
      <c r="P257" s="156"/>
      <c r="Q257" s="156"/>
      <c r="R257" s="156"/>
      <c r="S257" s="156"/>
      <c r="T257" s="162"/>
      <c r="AT257" s="163" t="s">
        <v>261</v>
      </c>
      <c r="AU257" s="163" t="s">
        <v>198</v>
      </c>
      <c r="AV257" s="163" t="s">
        <v>198</v>
      </c>
      <c r="AW257" s="163" t="s">
        <v>211</v>
      </c>
      <c r="AX257" s="163" t="s">
        <v>137</v>
      </c>
      <c r="AY257" s="163" t="s">
        <v>251</v>
      </c>
    </row>
    <row r="258" spans="2:65" s="6" customFormat="1" ht="15.75" customHeight="1">
      <c r="B258" s="23"/>
      <c r="C258" s="172" t="s">
        <v>545</v>
      </c>
      <c r="D258" s="172" t="s">
        <v>343</v>
      </c>
      <c r="E258" s="173" t="s">
        <v>546</v>
      </c>
      <c r="F258" s="174" t="s">
        <v>547</v>
      </c>
      <c r="G258" s="175" t="s">
        <v>277</v>
      </c>
      <c r="H258" s="176">
        <v>7</v>
      </c>
      <c r="I258" s="177"/>
      <c r="J258" s="178">
        <f>ROUND($I$258*$H$258,2)</f>
        <v>0</v>
      </c>
      <c r="K258" s="174" t="s">
        <v>285</v>
      </c>
      <c r="L258" s="179"/>
      <c r="M258" s="180"/>
      <c r="N258" s="181" t="s">
        <v>161</v>
      </c>
      <c r="O258" s="24"/>
      <c r="P258" s="150">
        <f>$O$258*$H$258</f>
        <v>0</v>
      </c>
      <c r="Q258" s="150">
        <v>0.00028</v>
      </c>
      <c r="R258" s="150">
        <f>$Q$258*$H$258</f>
        <v>0.00196</v>
      </c>
      <c r="S258" s="150">
        <v>0</v>
      </c>
      <c r="T258" s="151">
        <f>$S$258*$H$258</f>
        <v>0</v>
      </c>
      <c r="AR258" s="84" t="s">
        <v>301</v>
      </c>
      <c r="AT258" s="84" t="s">
        <v>343</v>
      </c>
      <c r="AU258" s="84" t="s">
        <v>198</v>
      </c>
      <c r="AY258" s="6" t="s">
        <v>251</v>
      </c>
      <c r="BE258" s="152">
        <f>IF($N$258="základní",$J$258,0)</f>
        <v>0</v>
      </c>
      <c r="BF258" s="152">
        <f>IF($N$258="snížená",$J$258,0)</f>
        <v>0</v>
      </c>
      <c r="BG258" s="152">
        <f>IF($N$258="zákl. přenesená",$J$258,0)</f>
        <v>0</v>
      </c>
      <c r="BH258" s="152">
        <f>IF($N$258="sníž. přenesená",$J$258,0)</f>
        <v>0</v>
      </c>
      <c r="BI258" s="152">
        <f>IF($N$258="nulová",$J$258,0)</f>
        <v>0</v>
      </c>
      <c r="BJ258" s="84" t="s">
        <v>137</v>
      </c>
      <c r="BK258" s="152">
        <f>ROUND($I$258*$H$258,2)</f>
        <v>0</v>
      </c>
      <c r="BL258" s="84" t="s">
        <v>257</v>
      </c>
      <c r="BM258" s="84" t="s">
        <v>548</v>
      </c>
    </row>
    <row r="259" spans="2:47" s="6" customFormat="1" ht="27" customHeight="1">
      <c r="B259" s="23"/>
      <c r="C259" s="24"/>
      <c r="D259" s="153" t="s">
        <v>259</v>
      </c>
      <c r="E259" s="24"/>
      <c r="F259" s="154" t="s">
        <v>549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259</v>
      </c>
      <c r="AU259" s="6" t="s">
        <v>198</v>
      </c>
    </row>
    <row r="260" spans="2:65" s="6" customFormat="1" ht="15.75" customHeight="1">
      <c r="B260" s="23"/>
      <c r="C260" s="141" t="s">
        <v>550</v>
      </c>
      <c r="D260" s="141" t="s">
        <v>253</v>
      </c>
      <c r="E260" s="142" t="s">
        <v>551</v>
      </c>
      <c r="F260" s="143" t="s">
        <v>552</v>
      </c>
      <c r="G260" s="144" t="s">
        <v>277</v>
      </c>
      <c r="H260" s="145">
        <v>3</v>
      </c>
      <c r="I260" s="146"/>
      <c r="J260" s="147">
        <f>ROUND($I$260*$H$260,2)</f>
        <v>0</v>
      </c>
      <c r="K260" s="143" t="s">
        <v>256</v>
      </c>
      <c r="L260" s="43"/>
      <c r="M260" s="148"/>
      <c r="N260" s="149" t="s">
        <v>161</v>
      </c>
      <c r="O260" s="24"/>
      <c r="P260" s="150">
        <f>$O$260*$H$260</f>
        <v>0</v>
      </c>
      <c r="Q260" s="150">
        <v>0</v>
      </c>
      <c r="R260" s="150">
        <f>$Q$260*$H$260</f>
        <v>0</v>
      </c>
      <c r="S260" s="150">
        <v>0</v>
      </c>
      <c r="T260" s="151">
        <f>$S$260*$H$260</f>
        <v>0</v>
      </c>
      <c r="AR260" s="84" t="s">
        <v>257</v>
      </c>
      <c r="AT260" s="84" t="s">
        <v>253</v>
      </c>
      <c r="AU260" s="84" t="s">
        <v>198</v>
      </c>
      <c r="AY260" s="6" t="s">
        <v>251</v>
      </c>
      <c r="BE260" s="152">
        <f>IF($N$260="základní",$J$260,0)</f>
        <v>0</v>
      </c>
      <c r="BF260" s="152">
        <f>IF($N$260="snížená",$J$260,0)</f>
        <v>0</v>
      </c>
      <c r="BG260" s="152">
        <f>IF($N$260="zákl. přenesená",$J$260,0)</f>
        <v>0</v>
      </c>
      <c r="BH260" s="152">
        <f>IF($N$260="sníž. přenesená",$J$260,0)</f>
        <v>0</v>
      </c>
      <c r="BI260" s="152">
        <f>IF($N$260="nulová",$J$260,0)</f>
        <v>0</v>
      </c>
      <c r="BJ260" s="84" t="s">
        <v>137</v>
      </c>
      <c r="BK260" s="152">
        <f>ROUND($I$260*$H$260,2)</f>
        <v>0</v>
      </c>
      <c r="BL260" s="84" t="s">
        <v>257</v>
      </c>
      <c r="BM260" s="84" t="s">
        <v>553</v>
      </c>
    </row>
    <row r="261" spans="2:47" s="6" customFormat="1" ht="16.5" customHeight="1">
      <c r="B261" s="23"/>
      <c r="C261" s="24"/>
      <c r="D261" s="153" t="s">
        <v>259</v>
      </c>
      <c r="E261" s="24"/>
      <c r="F261" s="154" t="s">
        <v>554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259</v>
      </c>
      <c r="AU261" s="6" t="s">
        <v>198</v>
      </c>
    </row>
    <row r="262" spans="2:51" s="6" customFormat="1" ht="15.75" customHeight="1">
      <c r="B262" s="155"/>
      <c r="C262" s="156"/>
      <c r="D262" s="157" t="s">
        <v>261</v>
      </c>
      <c r="E262" s="156"/>
      <c r="F262" s="158" t="s">
        <v>555</v>
      </c>
      <c r="G262" s="156"/>
      <c r="H262" s="159">
        <v>3</v>
      </c>
      <c r="J262" s="156"/>
      <c r="K262" s="156"/>
      <c r="L262" s="160"/>
      <c r="M262" s="161"/>
      <c r="N262" s="156"/>
      <c r="O262" s="156"/>
      <c r="P262" s="156"/>
      <c r="Q262" s="156"/>
      <c r="R262" s="156"/>
      <c r="S262" s="156"/>
      <c r="T262" s="162"/>
      <c r="AT262" s="163" t="s">
        <v>261</v>
      </c>
      <c r="AU262" s="163" t="s">
        <v>198</v>
      </c>
      <c r="AV262" s="163" t="s">
        <v>198</v>
      </c>
      <c r="AW262" s="163" t="s">
        <v>211</v>
      </c>
      <c r="AX262" s="163" t="s">
        <v>137</v>
      </c>
      <c r="AY262" s="163" t="s">
        <v>251</v>
      </c>
    </row>
    <row r="263" spans="2:65" s="6" customFormat="1" ht="15.75" customHeight="1">
      <c r="B263" s="23"/>
      <c r="C263" s="172" t="s">
        <v>556</v>
      </c>
      <c r="D263" s="172" t="s">
        <v>343</v>
      </c>
      <c r="E263" s="173" t="s">
        <v>557</v>
      </c>
      <c r="F263" s="174" t="s">
        <v>558</v>
      </c>
      <c r="G263" s="175" t="s">
        <v>559</v>
      </c>
      <c r="H263" s="176">
        <v>8</v>
      </c>
      <c r="I263" s="177"/>
      <c r="J263" s="178">
        <f>ROUND($I$263*$H$263,2)</f>
        <v>0</v>
      </c>
      <c r="K263" s="174" t="s">
        <v>256</v>
      </c>
      <c r="L263" s="179"/>
      <c r="M263" s="180"/>
      <c r="N263" s="181" t="s">
        <v>161</v>
      </c>
      <c r="O263" s="24"/>
      <c r="P263" s="150">
        <f>$O$263*$H$263</f>
        <v>0</v>
      </c>
      <c r="Q263" s="150">
        <v>0.00057</v>
      </c>
      <c r="R263" s="150">
        <f>$Q$263*$H$263</f>
        <v>0.00456</v>
      </c>
      <c r="S263" s="150">
        <v>0</v>
      </c>
      <c r="T263" s="151">
        <f>$S$263*$H$263</f>
        <v>0</v>
      </c>
      <c r="AR263" s="84" t="s">
        <v>301</v>
      </c>
      <c r="AT263" s="84" t="s">
        <v>343</v>
      </c>
      <c r="AU263" s="84" t="s">
        <v>198</v>
      </c>
      <c r="AY263" s="6" t="s">
        <v>251</v>
      </c>
      <c r="BE263" s="152">
        <f>IF($N$263="základní",$J$263,0)</f>
        <v>0</v>
      </c>
      <c r="BF263" s="152">
        <f>IF($N$263="snížená",$J$263,0)</f>
        <v>0</v>
      </c>
      <c r="BG263" s="152">
        <f>IF($N$263="zákl. přenesená",$J$263,0)</f>
        <v>0</v>
      </c>
      <c r="BH263" s="152">
        <f>IF($N$263="sníž. přenesená",$J$263,0)</f>
        <v>0</v>
      </c>
      <c r="BI263" s="152">
        <f>IF($N$263="nulová",$J$263,0)</f>
        <v>0</v>
      </c>
      <c r="BJ263" s="84" t="s">
        <v>137</v>
      </c>
      <c r="BK263" s="152">
        <f>ROUND($I$263*$H$263,2)</f>
        <v>0</v>
      </c>
      <c r="BL263" s="84" t="s">
        <v>257</v>
      </c>
      <c r="BM263" s="84" t="s">
        <v>560</v>
      </c>
    </row>
    <row r="264" spans="2:47" s="6" customFormat="1" ht="27" customHeight="1">
      <c r="B264" s="23"/>
      <c r="C264" s="24"/>
      <c r="D264" s="153" t="s">
        <v>259</v>
      </c>
      <c r="E264" s="24"/>
      <c r="F264" s="154" t="s">
        <v>561</v>
      </c>
      <c r="G264" s="24"/>
      <c r="H264" s="24"/>
      <c r="J264" s="24"/>
      <c r="K264" s="24"/>
      <c r="L264" s="43"/>
      <c r="M264" s="56"/>
      <c r="N264" s="24"/>
      <c r="O264" s="24"/>
      <c r="P264" s="24"/>
      <c r="Q264" s="24"/>
      <c r="R264" s="24"/>
      <c r="S264" s="24"/>
      <c r="T264" s="57"/>
      <c r="AT264" s="6" t="s">
        <v>259</v>
      </c>
      <c r="AU264" s="6" t="s">
        <v>198</v>
      </c>
    </row>
    <row r="265" spans="2:51" s="6" customFormat="1" ht="15.75" customHeight="1">
      <c r="B265" s="155"/>
      <c r="C265" s="156"/>
      <c r="D265" s="157" t="s">
        <v>261</v>
      </c>
      <c r="E265" s="156"/>
      <c r="F265" s="158" t="s">
        <v>301</v>
      </c>
      <c r="G265" s="156"/>
      <c r="H265" s="159">
        <v>8</v>
      </c>
      <c r="J265" s="156"/>
      <c r="K265" s="156"/>
      <c r="L265" s="160"/>
      <c r="M265" s="161"/>
      <c r="N265" s="156"/>
      <c r="O265" s="156"/>
      <c r="P265" s="156"/>
      <c r="Q265" s="156"/>
      <c r="R265" s="156"/>
      <c r="S265" s="156"/>
      <c r="T265" s="162"/>
      <c r="AT265" s="163" t="s">
        <v>261</v>
      </c>
      <c r="AU265" s="163" t="s">
        <v>198</v>
      </c>
      <c r="AV265" s="163" t="s">
        <v>198</v>
      </c>
      <c r="AW265" s="163" t="s">
        <v>211</v>
      </c>
      <c r="AX265" s="163" t="s">
        <v>137</v>
      </c>
      <c r="AY265" s="163" t="s">
        <v>251</v>
      </c>
    </row>
    <row r="266" spans="2:65" s="6" customFormat="1" ht="15.75" customHeight="1">
      <c r="B266" s="23"/>
      <c r="C266" s="141" t="s">
        <v>562</v>
      </c>
      <c r="D266" s="141" t="s">
        <v>253</v>
      </c>
      <c r="E266" s="142" t="s">
        <v>563</v>
      </c>
      <c r="F266" s="143" t="s">
        <v>564</v>
      </c>
      <c r="G266" s="144" t="s">
        <v>277</v>
      </c>
      <c r="H266" s="145">
        <v>2.5</v>
      </c>
      <c r="I266" s="146"/>
      <c r="J266" s="147">
        <f>ROUND($I$266*$H$266,2)</f>
        <v>0</v>
      </c>
      <c r="K266" s="143" t="s">
        <v>256</v>
      </c>
      <c r="L266" s="43"/>
      <c r="M266" s="148"/>
      <c r="N266" s="149" t="s">
        <v>161</v>
      </c>
      <c r="O266" s="24"/>
      <c r="P266" s="150">
        <f>$O$266*$H$266</f>
        <v>0</v>
      </c>
      <c r="Q266" s="150">
        <v>0.0033</v>
      </c>
      <c r="R266" s="150">
        <f>$Q$266*$H$266</f>
        <v>0.00825</v>
      </c>
      <c r="S266" s="150">
        <v>0</v>
      </c>
      <c r="T266" s="151">
        <f>$S$266*$H$266</f>
        <v>0</v>
      </c>
      <c r="AR266" s="84" t="s">
        <v>257</v>
      </c>
      <c r="AT266" s="84" t="s">
        <v>253</v>
      </c>
      <c r="AU266" s="84" t="s">
        <v>198</v>
      </c>
      <c r="AY266" s="6" t="s">
        <v>251</v>
      </c>
      <c r="BE266" s="152">
        <f>IF($N$266="základní",$J$266,0)</f>
        <v>0</v>
      </c>
      <c r="BF266" s="152">
        <f>IF($N$266="snížená",$J$266,0)</f>
        <v>0</v>
      </c>
      <c r="BG266" s="152">
        <f>IF($N$266="zákl. přenesená",$J$266,0)</f>
        <v>0</v>
      </c>
      <c r="BH266" s="152">
        <f>IF($N$266="sníž. přenesená",$J$266,0)</f>
        <v>0</v>
      </c>
      <c r="BI266" s="152">
        <f>IF($N$266="nulová",$J$266,0)</f>
        <v>0</v>
      </c>
      <c r="BJ266" s="84" t="s">
        <v>137</v>
      </c>
      <c r="BK266" s="152">
        <f>ROUND($I$266*$H$266,2)</f>
        <v>0</v>
      </c>
      <c r="BL266" s="84" t="s">
        <v>257</v>
      </c>
      <c r="BM266" s="84" t="s">
        <v>565</v>
      </c>
    </row>
    <row r="267" spans="2:47" s="6" customFormat="1" ht="16.5" customHeight="1">
      <c r="B267" s="23"/>
      <c r="C267" s="24"/>
      <c r="D267" s="153" t="s">
        <v>259</v>
      </c>
      <c r="E267" s="24"/>
      <c r="F267" s="154" t="s">
        <v>566</v>
      </c>
      <c r="G267" s="24"/>
      <c r="H267" s="24"/>
      <c r="J267" s="24"/>
      <c r="K267" s="24"/>
      <c r="L267" s="43"/>
      <c r="M267" s="56"/>
      <c r="N267" s="24"/>
      <c r="O267" s="24"/>
      <c r="P267" s="24"/>
      <c r="Q267" s="24"/>
      <c r="R267" s="24"/>
      <c r="S267" s="24"/>
      <c r="T267" s="57"/>
      <c r="AT267" s="6" t="s">
        <v>259</v>
      </c>
      <c r="AU267" s="6" t="s">
        <v>198</v>
      </c>
    </row>
    <row r="268" spans="2:51" s="6" customFormat="1" ht="15.75" customHeight="1">
      <c r="B268" s="155"/>
      <c r="C268" s="156"/>
      <c r="D268" s="157" t="s">
        <v>261</v>
      </c>
      <c r="E268" s="156"/>
      <c r="F268" s="158" t="s">
        <v>567</v>
      </c>
      <c r="G268" s="156"/>
      <c r="H268" s="159">
        <v>2.5</v>
      </c>
      <c r="J268" s="156"/>
      <c r="K268" s="156"/>
      <c r="L268" s="160"/>
      <c r="M268" s="161"/>
      <c r="N268" s="156"/>
      <c r="O268" s="156"/>
      <c r="P268" s="156"/>
      <c r="Q268" s="156"/>
      <c r="R268" s="156"/>
      <c r="S268" s="156"/>
      <c r="T268" s="162"/>
      <c r="AT268" s="163" t="s">
        <v>261</v>
      </c>
      <c r="AU268" s="163" t="s">
        <v>198</v>
      </c>
      <c r="AV268" s="163" t="s">
        <v>198</v>
      </c>
      <c r="AW268" s="163" t="s">
        <v>211</v>
      </c>
      <c r="AX268" s="163" t="s">
        <v>137</v>
      </c>
      <c r="AY268" s="163" t="s">
        <v>251</v>
      </c>
    </row>
    <row r="269" spans="2:65" s="6" customFormat="1" ht="15.75" customHeight="1">
      <c r="B269" s="23"/>
      <c r="C269" s="172" t="s">
        <v>568</v>
      </c>
      <c r="D269" s="172" t="s">
        <v>343</v>
      </c>
      <c r="E269" s="173" t="s">
        <v>569</v>
      </c>
      <c r="F269" s="174" t="s">
        <v>570</v>
      </c>
      <c r="G269" s="175" t="s">
        <v>559</v>
      </c>
      <c r="H269" s="176">
        <v>4</v>
      </c>
      <c r="I269" s="177"/>
      <c r="J269" s="178">
        <f>ROUND($I$269*$H$269,2)</f>
        <v>0</v>
      </c>
      <c r="K269" s="174" t="s">
        <v>256</v>
      </c>
      <c r="L269" s="179"/>
      <c r="M269" s="180"/>
      <c r="N269" s="181" t="s">
        <v>161</v>
      </c>
      <c r="O269" s="24"/>
      <c r="P269" s="150">
        <f>$O$269*$H$269</f>
        <v>0</v>
      </c>
      <c r="Q269" s="150">
        <v>0.00065</v>
      </c>
      <c r="R269" s="150">
        <f>$Q$269*$H$269</f>
        <v>0.0026</v>
      </c>
      <c r="S269" s="150">
        <v>0</v>
      </c>
      <c r="T269" s="151">
        <f>$S$269*$H$269</f>
        <v>0</v>
      </c>
      <c r="AR269" s="84" t="s">
        <v>301</v>
      </c>
      <c r="AT269" s="84" t="s">
        <v>343</v>
      </c>
      <c r="AU269" s="84" t="s">
        <v>198</v>
      </c>
      <c r="AY269" s="6" t="s">
        <v>251</v>
      </c>
      <c r="BE269" s="152">
        <f>IF($N$269="základní",$J$269,0)</f>
        <v>0</v>
      </c>
      <c r="BF269" s="152">
        <f>IF($N$269="snížená",$J$269,0)</f>
        <v>0</v>
      </c>
      <c r="BG269" s="152">
        <f>IF($N$269="zákl. přenesená",$J$269,0)</f>
        <v>0</v>
      </c>
      <c r="BH269" s="152">
        <f>IF($N$269="sníž. přenesená",$J$269,0)</f>
        <v>0</v>
      </c>
      <c r="BI269" s="152">
        <f>IF($N$269="nulová",$J$269,0)</f>
        <v>0</v>
      </c>
      <c r="BJ269" s="84" t="s">
        <v>137</v>
      </c>
      <c r="BK269" s="152">
        <f>ROUND($I$269*$H$269,2)</f>
        <v>0</v>
      </c>
      <c r="BL269" s="84" t="s">
        <v>257</v>
      </c>
      <c r="BM269" s="84" t="s">
        <v>571</v>
      </c>
    </row>
    <row r="270" spans="2:47" s="6" customFormat="1" ht="16.5" customHeight="1">
      <c r="B270" s="23"/>
      <c r="C270" s="24"/>
      <c r="D270" s="153" t="s">
        <v>259</v>
      </c>
      <c r="E270" s="24"/>
      <c r="F270" s="154" t="s">
        <v>572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259</v>
      </c>
      <c r="AU270" s="6" t="s">
        <v>198</v>
      </c>
    </row>
    <row r="271" spans="2:51" s="6" customFormat="1" ht="15.75" customHeight="1">
      <c r="B271" s="155"/>
      <c r="C271" s="156"/>
      <c r="D271" s="157" t="s">
        <v>261</v>
      </c>
      <c r="E271" s="156"/>
      <c r="F271" s="158" t="s">
        <v>257</v>
      </c>
      <c r="G271" s="156"/>
      <c r="H271" s="159">
        <v>4</v>
      </c>
      <c r="J271" s="156"/>
      <c r="K271" s="156"/>
      <c r="L271" s="160"/>
      <c r="M271" s="161"/>
      <c r="N271" s="156"/>
      <c r="O271" s="156"/>
      <c r="P271" s="156"/>
      <c r="Q271" s="156"/>
      <c r="R271" s="156"/>
      <c r="S271" s="156"/>
      <c r="T271" s="162"/>
      <c r="AT271" s="163" t="s">
        <v>261</v>
      </c>
      <c r="AU271" s="163" t="s">
        <v>198</v>
      </c>
      <c r="AV271" s="163" t="s">
        <v>198</v>
      </c>
      <c r="AW271" s="163" t="s">
        <v>211</v>
      </c>
      <c r="AX271" s="163" t="s">
        <v>137</v>
      </c>
      <c r="AY271" s="163" t="s">
        <v>251</v>
      </c>
    </row>
    <row r="272" spans="2:65" s="6" customFormat="1" ht="15.75" customHeight="1">
      <c r="B272" s="23"/>
      <c r="C272" s="172" t="s">
        <v>573</v>
      </c>
      <c r="D272" s="172" t="s">
        <v>343</v>
      </c>
      <c r="E272" s="173" t="s">
        <v>574</v>
      </c>
      <c r="F272" s="174" t="s">
        <v>575</v>
      </c>
      <c r="G272" s="175" t="s">
        <v>559</v>
      </c>
      <c r="H272" s="176">
        <v>1</v>
      </c>
      <c r="I272" s="177"/>
      <c r="J272" s="178">
        <f>ROUND($I$272*$H$272,2)</f>
        <v>0</v>
      </c>
      <c r="K272" s="174" t="s">
        <v>256</v>
      </c>
      <c r="L272" s="179"/>
      <c r="M272" s="180"/>
      <c r="N272" s="181" t="s">
        <v>161</v>
      </c>
      <c r="O272" s="24"/>
      <c r="P272" s="150">
        <f>$O$272*$H$272</f>
        <v>0</v>
      </c>
      <c r="Q272" s="150">
        <v>0.00041</v>
      </c>
      <c r="R272" s="150">
        <f>$Q$272*$H$272</f>
        <v>0.00041</v>
      </c>
      <c r="S272" s="150">
        <v>0</v>
      </c>
      <c r="T272" s="151">
        <f>$S$272*$H$272</f>
        <v>0</v>
      </c>
      <c r="AR272" s="84" t="s">
        <v>301</v>
      </c>
      <c r="AT272" s="84" t="s">
        <v>343</v>
      </c>
      <c r="AU272" s="84" t="s">
        <v>198</v>
      </c>
      <c r="AY272" s="6" t="s">
        <v>251</v>
      </c>
      <c r="BE272" s="152">
        <f>IF($N$272="základní",$J$272,0)</f>
        <v>0</v>
      </c>
      <c r="BF272" s="152">
        <f>IF($N$272="snížená",$J$272,0)</f>
        <v>0</v>
      </c>
      <c r="BG272" s="152">
        <f>IF($N$272="zákl. přenesená",$J$272,0)</f>
        <v>0</v>
      </c>
      <c r="BH272" s="152">
        <f>IF($N$272="sníž. přenesená",$J$272,0)</f>
        <v>0</v>
      </c>
      <c r="BI272" s="152">
        <f>IF($N$272="nulová",$J$272,0)</f>
        <v>0</v>
      </c>
      <c r="BJ272" s="84" t="s">
        <v>137</v>
      </c>
      <c r="BK272" s="152">
        <f>ROUND($I$272*$H$272,2)</f>
        <v>0</v>
      </c>
      <c r="BL272" s="84" t="s">
        <v>257</v>
      </c>
      <c r="BM272" s="84" t="s">
        <v>576</v>
      </c>
    </row>
    <row r="273" spans="2:47" s="6" customFormat="1" ht="16.5" customHeight="1">
      <c r="B273" s="23"/>
      <c r="C273" s="24"/>
      <c r="D273" s="153" t="s">
        <v>259</v>
      </c>
      <c r="E273" s="24"/>
      <c r="F273" s="154" t="s">
        <v>577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259</v>
      </c>
      <c r="AU273" s="6" t="s">
        <v>198</v>
      </c>
    </row>
    <row r="274" spans="2:65" s="6" customFormat="1" ht="15.75" customHeight="1">
      <c r="B274" s="23"/>
      <c r="C274" s="172" t="s">
        <v>578</v>
      </c>
      <c r="D274" s="172" t="s">
        <v>343</v>
      </c>
      <c r="E274" s="173" t="s">
        <v>579</v>
      </c>
      <c r="F274" s="174" t="s">
        <v>580</v>
      </c>
      <c r="G274" s="175" t="s">
        <v>559</v>
      </c>
      <c r="H274" s="176">
        <v>1</v>
      </c>
      <c r="I274" s="177"/>
      <c r="J274" s="178">
        <f>ROUND($I$274*$H$274,2)</f>
        <v>0</v>
      </c>
      <c r="K274" s="174" t="s">
        <v>256</v>
      </c>
      <c r="L274" s="179"/>
      <c r="M274" s="180"/>
      <c r="N274" s="181" t="s">
        <v>161</v>
      </c>
      <c r="O274" s="24"/>
      <c r="P274" s="150">
        <f>$O$274*$H$274</f>
        <v>0</v>
      </c>
      <c r="Q274" s="150">
        <v>0.00121</v>
      </c>
      <c r="R274" s="150">
        <f>$Q$274*$H$274</f>
        <v>0.00121</v>
      </c>
      <c r="S274" s="150">
        <v>0</v>
      </c>
      <c r="T274" s="151">
        <f>$S$274*$H$274</f>
        <v>0</v>
      </c>
      <c r="AR274" s="84" t="s">
        <v>301</v>
      </c>
      <c r="AT274" s="84" t="s">
        <v>343</v>
      </c>
      <c r="AU274" s="84" t="s">
        <v>198</v>
      </c>
      <c r="AY274" s="6" t="s">
        <v>251</v>
      </c>
      <c r="BE274" s="152">
        <f>IF($N$274="základní",$J$274,0)</f>
        <v>0</v>
      </c>
      <c r="BF274" s="152">
        <f>IF($N$274="snížená",$J$274,0)</f>
        <v>0</v>
      </c>
      <c r="BG274" s="152">
        <f>IF($N$274="zákl. přenesená",$J$274,0)</f>
        <v>0</v>
      </c>
      <c r="BH274" s="152">
        <f>IF($N$274="sníž. přenesená",$J$274,0)</f>
        <v>0</v>
      </c>
      <c r="BI274" s="152">
        <f>IF($N$274="nulová",$J$274,0)</f>
        <v>0</v>
      </c>
      <c r="BJ274" s="84" t="s">
        <v>137</v>
      </c>
      <c r="BK274" s="152">
        <f>ROUND($I$274*$H$274,2)</f>
        <v>0</v>
      </c>
      <c r="BL274" s="84" t="s">
        <v>257</v>
      </c>
      <c r="BM274" s="84" t="s">
        <v>581</v>
      </c>
    </row>
    <row r="275" spans="2:47" s="6" customFormat="1" ht="16.5" customHeight="1">
      <c r="B275" s="23"/>
      <c r="C275" s="24"/>
      <c r="D275" s="153" t="s">
        <v>259</v>
      </c>
      <c r="E275" s="24"/>
      <c r="F275" s="154" t="s">
        <v>582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259</v>
      </c>
      <c r="AU275" s="6" t="s">
        <v>198</v>
      </c>
    </row>
    <row r="276" spans="2:65" s="6" customFormat="1" ht="15.75" customHeight="1">
      <c r="B276" s="23"/>
      <c r="C276" s="141" t="s">
        <v>583</v>
      </c>
      <c r="D276" s="141" t="s">
        <v>253</v>
      </c>
      <c r="E276" s="142" t="s">
        <v>584</v>
      </c>
      <c r="F276" s="143" t="s">
        <v>585</v>
      </c>
      <c r="G276" s="144" t="s">
        <v>277</v>
      </c>
      <c r="H276" s="145">
        <v>7</v>
      </c>
      <c r="I276" s="146"/>
      <c r="J276" s="147">
        <f>ROUND($I$276*$H$276,2)</f>
        <v>0</v>
      </c>
      <c r="K276" s="143" t="s">
        <v>285</v>
      </c>
      <c r="L276" s="43"/>
      <c r="M276" s="148"/>
      <c r="N276" s="149" t="s">
        <v>161</v>
      </c>
      <c r="O276" s="24"/>
      <c r="P276" s="150">
        <f>$O$276*$H$276</f>
        <v>0</v>
      </c>
      <c r="Q276" s="150">
        <v>0</v>
      </c>
      <c r="R276" s="150">
        <f>$Q$276*$H$276</f>
        <v>0</v>
      </c>
      <c r="S276" s="150">
        <v>0</v>
      </c>
      <c r="T276" s="151">
        <f>$S$276*$H$276</f>
        <v>0</v>
      </c>
      <c r="AR276" s="84" t="s">
        <v>257</v>
      </c>
      <c r="AT276" s="84" t="s">
        <v>253</v>
      </c>
      <c r="AU276" s="84" t="s">
        <v>198</v>
      </c>
      <c r="AY276" s="6" t="s">
        <v>251</v>
      </c>
      <c r="BE276" s="152">
        <f>IF($N$276="základní",$J$276,0)</f>
        <v>0</v>
      </c>
      <c r="BF276" s="152">
        <f>IF($N$276="snížená",$J$276,0)</f>
        <v>0</v>
      </c>
      <c r="BG276" s="152">
        <f>IF($N$276="zákl. přenesená",$J$276,0)</f>
        <v>0</v>
      </c>
      <c r="BH276" s="152">
        <f>IF($N$276="sníž. přenesená",$J$276,0)</f>
        <v>0</v>
      </c>
      <c r="BI276" s="152">
        <f>IF($N$276="nulová",$J$276,0)</f>
        <v>0</v>
      </c>
      <c r="BJ276" s="84" t="s">
        <v>137</v>
      </c>
      <c r="BK276" s="152">
        <f>ROUND($I$276*$H$276,2)</f>
        <v>0</v>
      </c>
      <c r="BL276" s="84" t="s">
        <v>257</v>
      </c>
      <c r="BM276" s="84" t="s">
        <v>586</v>
      </c>
    </row>
    <row r="277" spans="2:47" s="6" customFormat="1" ht="27" customHeight="1">
      <c r="B277" s="23"/>
      <c r="C277" s="24"/>
      <c r="D277" s="153" t="s">
        <v>259</v>
      </c>
      <c r="E277" s="24"/>
      <c r="F277" s="154" t="s">
        <v>587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259</v>
      </c>
      <c r="AU277" s="6" t="s">
        <v>198</v>
      </c>
    </row>
    <row r="278" spans="2:51" s="6" customFormat="1" ht="15.75" customHeight="1">
      <c r="B278" s="155"/>
      <c r="C278" s="156"/>
      <c r="D278" s="157" t="s">
        <v>261</v>
      </c>
      <c r="E278" s="156"/>
      <c r="F278" s="158" t="s">
        <v>296</v>
      </c>
      <c r="G278" s="156"/>
      <c r="H278" s="159">
        <v>7</v>
      </c>
      <c r="J278" s="156"/>
      <c r="K278" s="156"/>
      <c r="L278" s="160"/>
      <c r="M278" s="161"/>
      <c r="N278" s="156"/>
      <c r="O278" s="156"/>
      <c r="P278" s="156"/>
      <c r="Q278" s="156"/>
      <c r="R278" s="156"/>
      <c r="S278" s="156"/>
      <c r="T278" s="162"/>
      <c r="AT278" s="163" t="s">
        <v>261</v>
      </c>
      <c r="AU278" s="163" t="s">
        <v>198</v>
      </c>
      <c r="AV278" s="163" t="s">
        <v>198</v>
      </c>
      <c r="AW278" s="163" t="s">
        <v>211</v>
      </c>
      <c r="AX278" s="163" t="s">
        <v>137</v>
      </c>
      <c r="AY278" s="163" t="s">
        <v>251</v>
      </c>
    </row>
    <row r="279" spans="2:65" s="6" customFormat="1" ht="15.75" customHeight="1">
      <c r="B279" s="23"/>
      <c r="C279" s="141" t="s">
        <v>588</v>
      </c>
      <c r="D279" s="141" t="s">
        <v>253</v>
      </c>
      <c r="E279" s="142" t="s">
        <v>589</v>
      </c>
      <c r="F279" s="143" t="s">
        <v>590</v>
      </c>
      <c r="G279" s="144" t="s">
        <v>277</v>
      </c>
      <c r="H279" s="145">
        <v>2.5</v>
      </c>
      <c r="I279" s="146"/>
      <c r="J279" s="147">
        <f>ROUND($I$279*$H$279,2)</f>
        <v>0</v>
      </c>
      <c r="K279" s="143" t="s">
        <v>256</v>
      </c>
      <c r="L279" s="43"/>
      <c r="M279" s="148"/>
      <c r="N279" s="149" t="s">
        <v>161</v>
      </c>
      <c r="O279" s="24"/>
      <c r="P279" s="150">
        <f>$O$279*$H$279</f>
        <v>0</v>
      </c>
      <c r="Q279" s="150">
        <v>0</v>
      </c>
      <c r="R279" s="150">
        <f>$Q$279*$H$279</f>
        <v>0</v>
      </c>
      <c r="S279" s="150">
        <v>0</v>
      </c>
      <c r="T279" s="151">
        <f>$S$279*$H$279</f>
        <v>0</v>
      </c>
      <c r="AR279" s="84" t="s">
        <v>257</v>
      </c>
      <c r="AT279" s="84" t="s">
        <v>253</v>
      </c>
      <c r="AU279" s="84" t="s">
        <v>198</v>
      </c>
      <c r="AY279" s="6" t="s">
        <v>251</v>
      </c>
      <c r="BE279" s="152">
        <f>IF($N$279="základní",$J$279,0)</f>
        <v>0</v>
      </c>
      <c r="BF279" s="152">
        <f>IF($N$279="snížená",$J$279,0)</f>
        <v>0</v>
      </c>
      <c r="BG279" s="152">
        <f>IF($N$279="zákl. přenesená",$J$279,0)</f>
        <v>0</v>
      </c>
      <c r="BH279" s="152">
        <f>IF($N$279="sníž. přenesená",$J$279,0)</f>
        <v>0</v>
      </c>
      <c r="BI279" s="152">
        <f>IF($N$279="nulová",$J$279,0)</f>
        <v>0</v>
      </c>
      <c r="BJ279" s="84" t="s">
        <v>137</v>
      </c>
      <c r="BK279" s="152">
        <f>ROUND($I$279*$H$279,2)</f>
        <v>0</v>
      </c>
      <c r="BL279" s="84" t="s">
        <v>257</v>
      </c>
      <c r="BM279" s="84" t="s">
        <v>591</v>
      </c>
    </row>
    <row r="280" spans="2:47" s="6" customFormat="1" ht="16.5" customHeight="1">
      <c r="B280" s="23"/>
      <c r="C280" s="24"/>
      <c r="D280" s="153" t="s">
        <v>259</v>
      </c>
      <c r="E280" s="24"/>
      <c r="F280" s="154" t="s">
        <v>592</v>
      </c>
      <c r="G280" s="24"/>
      <c r="H280" s="24"/>
      <c r="J280" s="24"/>
      <c r="K280" s="24"/>
      <c r="L280" s="43"/>
      <c r="M280" s="56"/>
      <c r="N280" s="24"/>
      <c r="O280" s="24"/>
      <c r="P280" s="24"/>
      <c r="Q280" s="24"/>
      <c r="R280" s="24"/>
      <c r="S280" s="24"/>
      <c r="T280" s="57"/>
      <c r="AT280" s="6" t="s">
        <v>259</v>
      </c>
      <c r="AU280" s="6" t="s">
        <v>198</v>
      </c>
    </row>
    <row r="281" spans="2:51" s="6" customFormat="1" ht="15.75" customHeight="1">
      <c r="B281" s="155"/>
      <c r="C281" s="156"/>
      <c r="D281" s="157" t="s">
        <v>261</v>
      </c>
      <c r="E281" s="156"/>
      <c r="F281" s="158" t="s">
        <v>567</v>
      </c>
      <c r="G281" s="156"/>
      <c r="H281" s="159">
        <v>2.5</v>
      </c>
      <c r="J281" s="156"/>
      <c r="K281" s="156"/>
      <c r="L281" s="160"/>
      <c r="M281" s="161"/>
      <c r="N281" s="156"/>
      <c r="O281" s="156"/>
      <c r="P281" s="156"/>
      <c r="Q281" s="156"/>
      <c r="R281" s="156"/>
      <c r="S281" s="156"/>
      <c r="T281" s="162"/>
      <c r="AT281" s="163" t="s">
        <v>261</v>
      </c>
      <c r="AU281" s="163" t="s">
        <v>198</v>
      </c>
      <c r="AV281" s="163" t="s">
        <v>198</v>
      </c>
      <c r="AW281" s="163" t="s">
        <v>211</v>
      </c>
      <c r="AX281" s="163" t="s">
        <v>190</v>
      </c>
      <c r="AY281" s="163" t="s">
        <v>251</v>
      </c>
    </row>
    <row r="282" spans="2:65" s="6" customFormat="1" ht="15.75" customHeight="1">
      <c r="B282" s="23"/>
      <c r="C282" s="141" t="s">
        <v>593</v>
      </c>
      <c r="D282" s="141" t="s">
        <v>253</v>
      </c>
      <c r="E282" s="142" t="s">
        <v>594</v>
      </c>
      <c r="F282" s="143" t="s">
        <v>595</v>
      </c>
      <c r="G282" s="144" t="s">
        <v>559</v>
      </c>
      <c r="H282" s="145">
        <v>1</v>
      </c>
      <c r="I282" s="146"/>
      <c r="J282" s="147">
        <f>ROUND($I$282*$H$282,2)</f>
        <v>0</v>
      </c>
      <c r="K282" s="143" t="s">
        <v>285</v>
      </c>
      <c r="L282" s="43"/>
      <c r="M282" s="148"/>
      <c r="N282" s="149" t="s">
        <v>161</v>
      </c>
      <c r="O282" s="24"/>
      <c r="P282" s="150">
        <f>$O$282*$H$282</f>
        <v>0</v>
      </c>
      <c r="Q282" s="150">
        <v>0.36191</v>
      </c>
      <c r="R282" s="150">
        <f>$Q$282*$H$282</f>
        <v>0.36191</v>
      </c>
      <c r="S282" s="150">
        <v>0</v>
      </c>
      <c r="T282" s="151">
        <f>$S$282*$H$282</f>
        <v>0</v>
      </c>
      <c r="AR282" s="84" t="s">
        <v>257</v>
      </c>
      <c r="AT282" s="84" t="s">
        <v>253</v>
      </c>
      <c r="AU282" s="84" t="s">
        <v>198</v>
      </c>
      <c r="AY282" s="6" t="s">
        <v>251</v>
      </c>
      <c r="BE282" s="152">
        <f>IF($N$282="základní",$J$282,0)</f>
        <v>0</v>
      </c>
      <c r="BF282" s="152">
        <f>IF($N$282="snížená",$J$282,0)</f>
        <v>0</v>
      </c>
      <c r="BG282" s="152">
        <f>IF($N$282="zákl. přenesená",$J$282,0)</f>
        <v>0</v>
      </c>
      <c r="BH282" s="152">
        <f>IF($N$282="sníž. přenesená",$J$282,0)</f>
        <v>0</v>
      </c>
      <c r="BI282" s="152">
        <f>IF($N$282="nulová",$J$282,0)</f>
        <v>0</v>
      </c>
      <c r="BJ282" s="84" t="s">
        <v>137</v>
      </c>
      <c r="BK282" s="152">
        <f>ROUND($I$282*$H$282,2)</f>
        <v>0</v>
      </c>
      <c r="BL282" s="84" t="s">
        <v>257</v>
      </c>
      <c r="BM282" s="84" t="s">
        <v>596</v>
      </c>
    </row>
    <row r="283" spans="2:47" s="6" customFormat="1" ht="27" customHeight="1">
      <c r="B283" s="23"/>
      <c r="C283" s="24"/>
      <c r="D283" s="153" t="s">
        <v>259</v>
      </c>
      <c r="E283" s="24"/>
      <c r="F283" s="154" t="s">
        <v>597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259</v>
      </c>
      <c r="AU283" s="6" t="s">
        <v>198</v>
      </c>
    </row>
    <row r="284" spans="2:51" s="6" customFormat="1" ht="15.75" customHeight="1">
      <c r="B284" s="155"/>
      <c r="C284" s="156"/>
      <c r="D284" s="157" t="s">
        <v>261</v>
      </c>
      <c r="E284" s="156"/>
      <c r="F284" s="158" t="s">
        <v>598</v>
      </c>
      <c r="G284" s="156"/>
      <c r="H284" s="159">
        <v>1</v>
      </c>
      <c r="J284" s="156"/>
      <c r="K284" s="156"/>
      <c r="L284" s="160"/>
      <c r="M284" s="161"/>
      <c r="N284" s="156"/>
      <c r="O284" s="156"/>
      <c r="P284" s="156"/>
      <c r="Q284" s="156"/>
      <c r="R284" s="156"/>
      <c r="S284" s="156"/>
      <c r="T284" s="162"/>
      <c r="AT284" s="163" t="s">
        <v>261</v>
      </c>
      <c r="AU284" s="163" t="s">
        <v>198</v>
      </c>
      <c r="AV284" s="163" t="s">
        <v>198</v>
      </c>
      <c r="AW284" s="163" t="s">
        <v>211</v>
      </c>
      <c r="AX284" s="163" t="s">
        <v>137</v>
      </c>
      <c r="AY284" s="163" t="s">
        <v>251</v>
      </c>
    </row>
    <row r="285" spans="2:65" s="6" customFormat="1" ht="15.75" customHeight="1">
      <c r="B285" s="23"/>
      <c r="C285" s="172" t="s">
        <v>599</v>
      </c>
      <c r="D285" s="172" t="s">
        <v>343</v>
      </c>
      <c r="E285" s="173" t="s">
        <v>600</v>
      </c>
      <c r="F285" s="174" t="s">
        <v>601</v>
      </c>
      <c r="G285" s="175" t="s">
        <v>559</v>
      </c>
      <c r="H285" s="176">
        <v>1</v>
      </c>
      <c r="I285" s="177"/>
      <c r="J285" s="178">
        <f>ROUND($I$285*$H$285,2)</f>
        <v>0</v>
      </c>
      <c r="K285" s="174"/>
      <c r="L285" s="179"/>
      <c r="M285" s="180"/>
      <c r="N285" s="181" t="s">
        <v>161</v>
      </c>
      <c r="O285" s="24"/>
      <c r="P285" s="150">
        <f>$O$285*$H$285</f>
        <v>0</v>
      </c>
      <c r="Q285" s="150">
        <v>0</v>
      </c>
      <c r="R285" s="150">
        <f>$Q$285*$H$285</f>
        <v>0</v>
      </c>
      <c r="S285" s="150">
        <v>0</v>
      </c>
      <c r="T285" s="151">
        <f>$S$285*$H$285</f>
        <v>0</v>
      </c>
      <c r="AR285" s="84" t="s">
        <v>301</v>
      </c>
      <c r="AT285" s="84" t="s">
        <v>343</v>
      </c>
      <c r="AU285" s="84" t="s">
        <v>198</v>
      </c>
      <c r="AY285" s="6" t="s">
        <v>251</v>
      </c>
      <c r="BE285" s="152">
        <f>IF($N$285="základní",$J$285,0)</f>
        <v>0</v>
      </c>
      <c r="BF285" s="152">
        <f>IF($N$285="snížená",$J$285,0)</f>
        <v>0</v>
      </c>
      <c r="BG285" s="152">
        <f>IF($N$285="zákl. přenesená",$J$285,0)</f>
        <v>0</v>
      </c>
      <c r="BH285" s="152">
        <f>IF($N$285="sníž. přenesená",$J$285,0)</f>
        <v>0</v>
      </c>
      <c r="BI285" s="152">
        <f>IF($N$285="nulová",$J$285,0)</f>
        <v>0</v>
      </c>
      <c r="BJ285" s="84" t="s">
        <v>137</v>
      </c>
      <c r="BK285" s="152">
        <f>ROUND($I$285*$H$285,2)</f>
        <v>0</v>
      </c>
      <c r="BL285" s="84" t="s">
        <v>257</v>
      </c>
      <c r="BM285" s="84" t="s">
        <v>602</v>
      </c>
    </row>
    <row r="286" spans="2:47" s="6" customFormat="1" ht="16.5" customHeight="1">
      <c r="B286" s="23"/>
      <c r="C286" s="24"/>
      <c r="D286" s="153" t="s">
        <v>259</v>
      </c>
      <c r="E286" s="24"/>
      <c r="F286" s="154" t="s">
        <v>601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259</v>
      </c>
      <c r="AU286" s="6" t="s">
        <v>198</v>
      </c>
    </row>
    <row r="287" spans="2:51" s="6" customFormat="1" ht="15.75" customHeight="1">
      <c r="B287" s="155"/>
      <c r="C287" s="156"/>
      <c r="D287" s="157" t="s">
        <v>261</v>
      </c>
      <c r="E287" s="156"/>
      <c r="F287" s="158" t="s">
        <v>598</v>
      </c>
      <c r="G287" s="156"/>
      <c r="H287" s="159">
        <v>1</v>
      </c>
      <c r="J287" s="156"/>
      <c r="K287" s="156"/>
      <c r="L287" s="160"/>
      <c r="M287" s="161"/>
      <c r="N287" s="156"/>
      <c r="O287" s="156"/>
      <c r="P287" s="156"/>
      <c r="Q287" s="156"/>
      <c r="R287" s="156"/>
      <c r="S287" s="156"/>
      <c r="T287" s="162"/>
      <c r="AT287" s="163" t="s">
        <v>261</v>
      </c>
      <c r="AU287" s="163" t="s">
        <v>198</v>
      </c>
      <c r="AV287" s="163" t="s">
        <v>198</v>
      </c>
      <c r="AW287" s="163" t="s">
        <v>211</v>
      </c>
      <c r="AX287" s="163" t="s">
        <v>137</v>
      </c>
      <c r="AY287" s="163" t="s">
        <v>251</v>
      </c>
    </row>
    <row r="288" spans="2:65" s="6" customFormat="1" ht="15.75" customHeight="1">
      <c r="B288" s="23"/>
      <c r="C288" s="141" t="s">
        <v>603</v>
      </c>
      <c r="D288" s="141" t="s">
        <v>253</v>
      </c>
      <c r="E288" s="142" t="s">
        <v>604</v>
      </c>
      <c r="F288" s="143" t="s">
        <v>605</v>
      </c>
      <c r="G288" s="144" t="s">
        <v>559</v>
      </c>
      <c r="H288" s="145">
        <v>1</v>
      </c>
      <c r="I288" s="146"/>
      <c r="J288" s="147">
        <f>ROUND($I$288*$H$288,2)</f>
        <v>0</v>
      </c>
      <c r="K288" s="143" t="s">
        <v>285</v>
      </c>
      <c r="L288" s="43"/>
      <c r="M288" s="148"/>
      <c r="N288" s="149" t="s">
        <v>161</v>
      </c>
      <c r="O288" s="24"/>
      <c r="P288" s="150">
        <f>$O$288*$H$288</f>
        <v>0</v>
      </c>
      <c r="Q288" s="150">
        <v>1.81358</v>
      </c>
      <c r="R288" s="150">
        <f>$Q$288*$H$288</f>
        <v>1.81358</v>
      </c>
      <c r="S288" s="150">
        <v>0</v>
      </c>
      <c r="T288" s="151">
        <f>$S$288*$H$288</f>
        <v>0</v>
      </c>
      <c r="AR288" s="84" t="s">
        <v>257</v>
      </c>
      <c r="AT288" s="84" t="s">
        <v>253</v>
      </c>
      <c r="AU288" s="84" t="s">
        <v>198</v>
      </c>
      <c r="AY288" s="6" t="s">
        <v>251</v>
      </c>
      <c r="BE288" s="152">
        <f>IF($N$288="základní",$J$288,0)</f>
        <v>0</v>
      </c>
      <c r="BF288" s="152">
        <f>IF($N$288="snížená",$J$288,0)</f>
        <v>0</v>
      </c>
      <c r="BG288" s="152">
        <f>IF($N$288="zákl. přenesená",$J$288,0)</f>
        <v>0</v>
      </c>
      <c r="BH288" s="152">
        <f>IF($N$288="sníž. přenesená",$J$288,0)</f>
        <v>0</v>
      </c>
      <c r="BI288" s="152">
        <f>IF($N$288="nulová",$J$288,0)</f>
        <v>0</v>
      </c>
      <c r="BJ288" s="84" t="s">
        <v>137</v>
      </c>
      <c r="BK288" s="152">
        <f>ROUND($I$288*$H$288,2)</f>
        <v>0</v>
      </c>
      <c r="BL288" s="84" t="s">
        <v>257</v>
      </c>
      <c r="BM288" s="84" t="s">
        <v>606</v>
      </c>
    </row>
    <row r="289" spans="2:47" s="6" customFormat="1" ht="85.5" customHeight="1">
      <c r="B289" s="23"/>
      <c r="C289" s="24"/>
      <c r="D289" s="153" t="s">
        <v>259</v>
      </c>
      <c r="E289" s="24"/>
      <c r="F289" s="154" t="s">
        <v>607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259</v>
      </c>
      <c r="AU289" s="6" t="s">
        <v>198</v>
      </c>
    </row>
    <row r="290" spans="2:51" s="6" customFormat="1" ht="15.75" customHeight="1">
      <c r="B290" s="155"/>
      <c r="C290" s="156"/>
      <c r="D290" s="157" t="s">
        <v>261</v>
      </c>
      <c r="E290" s="156"/>
      <c r="F290" s="158" t="s">
        <v>137</v>
      </c>
      <c r="G290" s="156"/>
      <c r="H290" s="159">
        <v>1</v>
      </c>
      <c r="J290" s="156"/>
      <c r="K290" s="156"/>
      <c r="L290" s="160"/>
      <c r="M290" s="161"/>
      <c r="N290" s="156"/>
      <c r="O290" s="156"/>
      <c r="P290" s="156"/>
      <c r="Q290" s="156"/>
      <c r="R290" s="156"/>
      <c r="S290" s="156"/>
      <c r="T290" s="162"/>
      <c r="AT290" s="163" t="s">
        <v>261</v>
      </c>
      <c r="AU290" s="163" t="s">
        <v>198</v>
      </c>
      <c r="AV290" s="163" t="s">
        <v>198</v>
      </c>
      <c r="AW290" s="163" t="s">
        <v>211</v>
      </c>
      <c r="AX290" s="163" t="s">
        <v>137</v>
      </c>
      <c r="AY290" s="163" t="s">
        <v>251</v>
      </c>
    </row>
    <row r="291" spans="2:63" s="128" customFormat="1" ht="30.75" customHeight="1">
      <c r="B291" s="129"/>
      <c r="C291" s="130"/>
      <c r="D291" s="130" t="s">
        <v>189</v>
      </c>
      <c r="E291" s="139" t="s">
        <v>311</v>
      </c>
      <c r="F291" s="139" t="s">
        <v>608</v>
      </c>
      <c r="G291" s="130"/>
      <c r="H291" s="130"/>
      <c r="J291" s="140">
        <f>$BK$291</f>
        <v>0</v>
      </c>
      <c r="K291" s="130"/>
      <c r="L291" s="133"/>
      <c r="M291" s="134"/>
      <c r="N291" s="130"/>
      <c r="O291" s="130"/>
      <c r="P291" s="135">
        <f>SUM($P$292:$P$310)</f>
        <v>0</v>
      </c>
      <c r="Q291" s="130"/>
      <c r="R291" s="135">
        <f>SUM($R$292:$R$310)</f>
        <v>0.51194818</v>
      </c>
      <c r="S291" s="130"/>
      <c r="T291" s="136">
        <f>SUM($T$292:$T$310)</f>
        <v>12.583200000000001</v>
      </c>
      <c r="AR291" s="137" t="s">
        <v>137</v>
      </c>
      <c r="AT291" s="137" t="s">
        <v>189</v>
      </c>
      <c r="AU291" s="137" t="s">
        <v>137</v>
      </c>
      <c r="AY291" s="137" t="s">
        <v>251</v>
      </c>
      <c r="BK291" s="138">
        <f>SUM($BK$292:$BK$310)</f>
        <v>0</v>
      </c>
    </row>
    <row r="292" spans="2:65" s="6" customFormat="1" ht="15.75" customHeight="1">
      <c r="B292" s="23"/>
      <c r="C292" s="141" t="s">
        <v>609</v>
      </c>
      <c r="D292" s="141" t="s">
        <v>253</v>
      </c>
      <c r="E292" s="142" t="s">
        <v>610</v>
      </c>
      <c r="F292" s="143" t="s">
        <v>611</v>
      </c>
      <c r="G292" s="144" t="s">
        <v>277</v>
      </c>
      <c r="H292" s="145">
        <v>2.5</v>
      </c>
      <c r="I292" s="146"/>
      <c r="J292" s="147">
        <f>ROUND($I$292*$H$292,2)</f>
        <v>0</v>
      </c>
      <c r="K292" s="143" t="s">
        <v>285</v>
      </c>
      <c r="L292" s="43"/>
      <c r="M292" s="148"/>
      <c r="N292" s="149" t="s">
        <v>161</v>
      </c>
      <c r="O292" s="24"/>
      <c r="P292" s="150">
        <f>$O$292*$H$292</f>
        <v>0</v>
      </c>
      <c r="Q292" s="150">
        <v>0.1295</v>
      </c>
      <c r="R292" s="150">
        <f>$Q$292*$H$292</f>
        <v>0.32375</v>
      </c>
      <c r="S292" s="150">
        <v>0</v>
      </c>
      <c r="T292" s="151">
        <f>$S$292*$H$292</f>
        <v>0</v>
      </c>
      <c r="AR292" s="84" t="s">
        <v>257</v>
      </c>
      <c r="AT292" s="84" t="s">
        <v>253</v>
      </c>
      <c r="AU292" s="84" t="s">
        <v>198</v>
      </c>
      <c r="AY292" s="6" t="s">
        <v>251</v>
      </c>
      <c r="BE292" s="152">
        <f>IF($N$292="základní",$J$292,0)</f>
        <v>0</v>
      </c>
      <c r="BF292" s="152">
        <f>IF($N$292="snížená",$J$292,0)</f>
        <v>0</v>
      </c>
      <c r="BG292" s="152">
        <f>IF($N$292="zákl. přenesená",$J$292,0)</f>
        <v>0</v>
      </c>
      <c r="BH292" s="152">
        <f>IF($N$292="sníž. přenesená",$J$292,0)</f>
        <v>0</v>
      </c>
      <c r="BI292" s="152">
        <f>IF($N$292="nulová",$J$292,0)</f>
        <v>0</v>
      </c>
      <c r="BJ292" s="84" t="s">
        <v>137</v>
      </c>
      <c r="BK292" s="152">
        <f>ROUND($I$292*$H$292,2)</f>
        <v>0</v>
      </c>
      <c r="BL292" s="84" t="s">
        <v>257</v>
      </c>
      <c r="BM292" s="84" t="s">
        <v>612</v>
      </c>
    </row>
    <row r="293" spans="2:47" s="6" customFormat="1" ht="27" customHeight="1">
      <c r="B293" s="23"/>
      <c r="C293" s="24"/>
      <c r="D293" s="153" t="s">
        <v>259</v>
      </c>
      <c r="E293" s="24"/>
      <c r="F293" s="154" t="s">
        <v>613</v>
      </c>
      <c r="G293" s="24"/>
      <c r="H293" s="24"/>
      <c r="J293" s="24"/>
      <c r="K293" s="24"/>
      <c r="L293" s="43"/>
      <c r="M293" s="56"/>
      <c r="N293" s="24"/>
      <c r="O293" s="24"/>
      <c r="P293" s="24"/>
      <c r="Q293" s="24"/>
      <c r="R293" s="24"/>
      <c r="S293" s="24"/>
      <c r="T293" s="57"/>
      <c r="AT293" s="6" t="s">
        <v>259</v>
      </c>
      <c r="AU293" s="6" t="s">
        <v>198</v>
      </c>
    </row>
    <row r="294" spans="2:51" s="6" customFormat="1" ht="15.75" customHeight="1">
      <c r="B294" s="155"/>
      <c r="C294" s="156"/>
      <c r="D294" s="157" t="s">
        <v>261</v>
      </c>
      <c r="E294" s="156"/>
      <c r="F294" s="158" t="s">
        <v>567</v>
      </c>
      <c r="G294" s="156"/>
      <c r="H294" s="159">
        <v>2.5</v>
      </c>
      <c r="J294" s="156"/>
      <c r="K294" s="156"/>
      <c r="L294" s="160"/>
      <c r="M294" s="161"/>
      <c r="N294" s="156"/>
      <c r="O294" s="156"/>
      <c r="P294" s="156"/>
      <c r="Q294" s="156"/>
      <c r="R294" s="156"/>
      <c r="S294" s="156"/>
      <c r="T294" s="162"/>
      <c r="AT294" s="163" t="s">
        <v>261</v>
      </c>
      <c r="AU294" s="163" t="s">
        <v>198</v>
      </c>
      <c r="AV294" s="163" t="s">
        <v>198</v>
      </c>
      <c r="AW294" s="163" t="s">
        <v>211</v>
      </c>
      <c r="AX294" s="163" t="s">
        <v>190</v>
      </c>
      <c r="AY294" s="163" t="s">
        <v>251</v>
      </c>
    </row>
    <row r="295" spans="2:65" s="6" customFormat="1" ht="15.75" customHeight="1">
      <c r="B295" s="23"/>
      <c r="C295" s="172" t="s">
        <v>614</v>
      </c>
      <c r="D295" s="172" t="s">
        <v>343</v>
      </c>
      <c r="E295" s="173" t="s">
        <v>615</v>
      </c>
      <c r="F295" s="174" t="s">
        <v>616</v>
      </c>
      <c r="G295" s="175" t="s">
        <v>559</v>
      </c>
      <c r="H295" s="176">
        <v>3</v>
      </c>
      <c r="I295" s="177"/>
      <c r="J295" s="178">
        <f>ROUND($I$295*$H$295,2)</f>
        <v>0</v>
      </c>
      <c r="K295" s="174" t="s">
        <v>285</v>
      </c>
      <c r="L295" s="179"/>
      <c r="M295" s="180"/>
      <c r="N295" s="181" t="s">
        <v>161</v>
      </c>
      <c r="O295" s="24"/>
      <c r="P295" s="150">
        <f>$O$295*$H$295</f>
        <v>0</v>
      </c>
      <c r="Q295" s="150">
        <v>0.054</v>
      </c>
      <c r="R295" s="150">
        <f>$Q$295*$H$295</f>
        <v>0.162</v>
      </c>
      <c r="S295" s="150">
        <v>0</v>
      </c>
      <c r="T295" s="151">
        <f>$S$295*$H$295</f>
        <v>0</v>
      </c>
      <c r="AR295" s="84" t="s">
        <v>617</v>
      </c>
      <c r="AT295" s="84" t="s">
        <v>343</v>
      </c>
      <c r="AU295" s="84" t="s">
        <v>198</v>
      </c>
      <c r="AY295" s="6" t="s">
        <v>251</v>
      </c>
      <c r="BE295" s="152">
        <f>IF($N$295="základní",$J$295,0)</f>
        <v>0</v>
      </c>
      <c r="BF295" s="152">
        <f>IF($N$295="snížená",$J$295,0)</f>
        <v>0</v>
      </c>
      <c r="BG295" s="152">
        <f>IF($N$295="zákl. přenesená",$J$295,0)</f>
        <v>0</v>
      </c>
      <c r="BH295" s="152">
        <f>IF($N$295="sníž. přenesená",$J$295,0)</f>
        <v>0</v>
      </c>
      <c r="BI295" s="152">
        <f>IF($N$295="nulová",$J$295,0)</f>
        <v>0</v>
      </c>
      <c r="BJ295" s="84" t="s">
        <v>137</v>
      </c>
      <c r="BK295" s="152">
        <f>ROUND($I$295*$H$295,2)</f>
        <v>0</v>
      </c>
      <c r="BL295" s="84" t="s">
        <v>617</v>
      </c>
      <c r="BM295" s="84" t="s">
        <v>618</v>
      </c>
    </row>
    <row r="296" spans="2:47" s="6" customFormat="1" ht="16.5" customHeight="1">
      <c r="B296" s="23"/>
      <c r="C296" s="24"/>
      <c r="D296" s="153" t="s">
        <v>259</v>
      </c>
      <c r="E296" s="24"/>
      <c r="F296" s="154" t="s">
        <v>619</v>
      </c>
      <c r="G296" s="24"/>
      <c r="H296" s="24"/>
      <c r="J296" s="24"/>
      <c r="K296" s="24"/>
      <c r="L296" s="43"/>
      <c r="M296" s="56"/>
      <c r="N296" s="24"/>
      <c r="O296" s="24"/>
      <c r="P296" s="24"/>
      <c r="Q296" s="24"/>
      <c r="R296" s="24"/>
      <c r="S296" s="24"/>
      <c r="T296" s="57"/>
      <c r="AT296" s="6" t="s">
        <v>259</v>
      </c>
      <c r="AU296" s="6" t="s">
        <v>198</v>
      </c>
    </row>
    <row r="297" spans="2:51" s="6" customFormat="1" ht="15.75" customHeight="1">
      <c r="B297" s="155"/>
      <c r="C297" s="156"/>
      <c r="D297" s="157" t="s">
        <v>261</v>
      </c>
      <c r="E297" s="156"/>
      <c r="F297" s="158" t="s">
        <v>269</v>
      </c>
      <c r="G297" s="156"/>
      <c r="H297" s="159">
        <v>3</v>
      </c>
      <c r="J297" s="156"/>
      <c r="K297" s="156"/>
      <c r="L297" s="160"/>
      <c r="M297" s="161"/>
      <c r="N297" s="156"/>
      <c r="O297" s="156"/>
      <c r="P297" s="156"/>
      <c r="Q297" s="156"/>
      <c r="R297" s="156"/>
      <c r="S297" s="156"/>
      <c r="T297" s="162"/>
      <c r="AT297" s="163" t="s">
        <v>261</v>
      </c>
      <c r="AU297" s="163" t="s">
        <v>198</v>
      </c>
      <c r="AV297" s="163" t="s">
        <v>198</v>
      </c>
      <c r="AW297" s="163" t="s">
        <v>211</v>
      </c>
      <c r="AX297" s="163" t="s">
        <v>190</v>
      </c>
      <c r="AY297" s="163" t="s">
        <v>251</v>
      </c>
    </row>
    <row r="298" spans="2:65" s="6" customFormat="1" ht="15.75" customHeight="1">
      <c r="B298" s="23"/>
      <c r="C298" s="141" t="s">
        <v>620</v>
      </c>
      <c r="D298" s="141" t="s">
        <v>253</v>
      </c>
      <c r="E298" s="142" t="s">
        <v>621</v>
      </c>
      <c r="F298" s="143" t="s">
        <v>622</v>
      </c>
      <c r="G298" s="144" t="s">
        <v>205</v>
      </c>
      <c r="H298" s="145">
        <v>28.886</v>
      </c>
      <c r="I298" s="146"/>
      <c r="J298" s="147">
        <f>ROUND($I$298*$H$298,2)</f>
        <v>0</v>
      </c>
      <c r="K298" s="143" t="s">
        <v>256</v>
      </c>
      <c r="L298" s="43"/>
      <c r="M298" s="148"/>
      <c r="N298" s="149" t="s">
        <v>161</v>
      </c>
      <c r="O298" s="24"/>
      <c r="P298" s="150">
        <f>$O$298*$H$298</f>
        <v>0</v>
      </c>
      <c r="Q298" s="150">
        <v>0.00063</v>
      </c>
      <c r="R298" s="150">
        <f>$Q$298*$H$298</f>
        <v>0.01819818</v>
      </c>
      <c r="S298" s="150">
        <v>0</v>
      </c>
      <c r="T298" s="151">
        <f>$S$298*$H$298</f>
        <v>0</v>
      </c>
      <c r="AR298" s="84" t="s">
        <v>257</v>
      </c>
      <c r="AT298" s="84" t="s">
        <v>253</v>
      </c>
      <c r="AU298" s="84" t="s">
        <v>198</v>
      </c>
      <c r="AY298" s="6" t="s">
        <v>251</v>
      </c>
      <c r="BE298" s="152">
        <f>IF($N$298="základní",$J$298,0)</f>
        <v>0</v>
      </c>
      <c r="BF298" s="152">
        <f>IF($N$298="snížená",$J$298,0)</f>
        <v>0</v>
      </c>
      <c r="BG298" s="152">
        <f>IF($N$298="zákl. přenesená",$J$298,0)</f>
        <v>0</v>
      </c>
      <c r="BH298" s="152">
        <f>IF($N$298="sníž. přenesená",$J$298,0)</f>
        <v>0</v>
      </c>
      <c r="BI298" s="152">
        <f>IF($N$298="nulová",$J$298,0)</f>
        <v>0</v>
      </c>
      <c r="BJ298" s="84" t="s">
        <v>137</v>
      </c>
      <c r="BK298" s="152">
        <f>ROUND($I$298*$H$298,2)</f>
        <v>0</v>
      </c>
      <c r="BL298" s="84" t="s">
        <v>257</v>
      </c>
      <c r="BM298" s="84" t="s">
        <v>623</v>
      </c>
    </row>
    <row r="299" spans="2:47" s="6" customFormat="1" ht="16.5" customHeight="1">
      <c r="B299" s="23"/>
      <c r="C299" s="24"/>
      <c r="D299" s="153" t="s">
        <v>259</v>
      </c>
      <c r="E299" s="24"/>
      <c r="F299" s="154" t="s">
        <v>624</v>
      </c>
      <c r="G299" s="24"/>
      <c r="H299" s="24"/>
      <c r="J299" s="24"/>
      <c r="K299" s="24"/>
      <c r="L299" s="43"/>
      <c r="M299" s="56"/>
      <c r="N299" s="24"/>
      <c r="O299" s="24"/>
      <c r="P299" s="24"/>
      <c r="Q299" s="24"/>
      <c r="R299" s="24"/>
      <c r="S299" s="24"/>
      <c r="T299" s="57"/>
      <c r="AT299" s="6" t="s">
        <v>259</v>
      </c>
      <c r="AU299" s="6" t="s">
        <v>198</v>
      </c>
    </row>
    <row r="300" spans="2:51" s="6" customFormat="1" ht="15.75" customHeight="1">
      <c r="B300" s="155"/>
      <c r="C300" s="156"/>
      <c r="D300" s="157" t="s">
        <v>261</v>
      </c>
      <c r="E300" s="156"/>
      <c r="F300" s="158" t="s">
        <v>625</v>
      </c>
      <c r="G300" s="156"/>
      <c r="H300" s="159">
        <v>28.886</v>
      </c>
      <c r="J300" s="156"/>
      <c r="K300" s="156"/>
      <c r="L300" s="160"/>
      <c r="M300" s="161"/>
      <c r="N300" s="156"/>
      <c r="O300" s="156"/>
      <c r="P300" s="156"/>
      <c r="Q300" s="156"/>
      <c r="R300" s="156"/>
      <c r="S300" s="156"/>
      <c r="T300" s="162"/>
      <c r="AT300" s="163" t="s">
        <v>261</v>
      </c>
      <c r="AU300" s="163" t="s">
        <v>198</v>
      </c>
      <c r="AV300" s="163" t="s">
        <v>198</v>
      </c>
      <c r="AW300" s="163" t="s">
        <v>211</v>
      </c>
      <c r="AX300" s="163" t="s">
        <v>137</v>
      </c>
      <c r="AY300" s="163" t="s">
        <v>251</v>
      </c>
    </row>
    <row r="301" spans="2:65" s="6" customFormat="1" ht="15.75" customHeight="1">
      <c r="B301" s="23"/>
      <c r="C301" s="141" t="s">
        <v>626</v>
      </c>
      <c r="D301" s="141" t="s">
        <v>253</v>
      </c>
      <c r="E301" s="142" t="s">
        <v>627</v>
      </c>
      <c r="F301" s="143" t="s">
        <v>628</v>
      </c>
      <c r="G301" s="144" t="s">
        <v>559</v>
      </c>
      <c r="H301" s="145">
        <v>200</v>
      </c>
      <c r="I301" s="146"/>
      <c r="J301" s="147">
        <f>ROUND($I$301*$H$301,2)</f>
        <v>0</v>
      </c>
      <c r="K301" s="143" t="s">
        <v>256</v>
      </c>
      <c r="L301" s="43"/>
      <c r="M301" s="148"/>
      <c r="N301" s="149" t="s">
        <v>161</v>
      </c>
      <c r="O301" s="24"/>
      <c r="P301" s="150">
        <f>$O$301*$H$301</f>
        <v>0</v>
      </c>
      <c r="Q301" s="150">
        <v>4E-05</v>
      </c>
      <c r="R301" s="150">
        <f>$Q$301*$H$301</f>
        <v>0.008</v>
      </c>
      <c r="S301" s="150">
        <v>0</v>
      </c>
      <c r="T301" s="151">
        <f>$S$301*$H$301</f>
        <v>0</v>
      </c>
      <c r="AR301" s="84" t="s">
        <v>257</v>
      </c>
      <c r="AT301" s="84" t="s">
        <v>253</v>
      </c>
      <c r="AU301" s="84" t="s">
        <v>198</v>
      </c>
      <c r="AY301" s="6" t="s">
        <v>251</v>
      </c>
      <c r="BE301" s="152">
        <f>IF($N$301="základní",$J$301,0)</f>
        <v>0</v>
      </c>
      <c r="BF301" s="152">
        <f>IF($N$301="snížená",$J$301,0)</f>
        <v>0</v>
      </c>
      <c r="BG301" s="152">
        <f>IF($N$301="zákl. přenesená",$J$301,0)</f>
        <v>0</v>
      </c>
      <c r="BH301" s="152">
        <f>IF($N$301="sníž. přenesená",$J$301,0)</f>
        <v>0</v>
      </c>
      <c r="BI301" s="152">
        <f>IF($N$301="nulová",$J$301,0)</f>
        <v>0</v>
      </c>
      <c r="BJ301" s="84" t="s">
        <v>137</v>
      </c>
      <c r="BK301" s="152">
        <f>ROUND($I$301*$H$301,2)</f>
        <v>0</v>
      </c>
      <c r="BL301" s="84" t="s">
        <v>257</v>
      </c>
      <c r="BM301" s="84" t="s">
        <v>629</v>
      </c>
    </row>
    <row r="302" spans="2:47" s="6" customFormat="1" ht="27" customHeight="1">
      <c r="B302" s="23"/>
      <c r="C302" s="24"/>
      <c r="D302" s="153" t="s">
        <v>259</v>
      </c>
      <c r="E302" s="24"/>
      <c r="F302" s="154" t="s">
        <v>630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259</v>
      </c>
      <c r="AU302" s="6" t="s">
        <v>198</v>
      </c>
    </row>
    <row r="303" spans="2:51" s="6" customFormat="1" ht="15.75" customHeight="1">
      <c r="B303" s="155"/>
      <c r="C303" s="156"/>
      <c r="D303" s="157" t="s">
        <v>261</v>
      </c>
      <c r="E303" s="156"/>
      <c r="F303" s="158" t="s">
        <v>631</v>
      </c>
      <c r="G303" s="156"/>
      <c r="H303" s="159">
        <v>200</v>
      </c>
      <c r="J303" s="156"/>
      <c r="K303" s="156"/>
      <c r="L303" s="160"/>
      <c r="M303" s="161"/>
      <c r="N303" s="156"/>
      <c r="O303" s="156"/>
      <c r="P303" s="156"/>
      <c r="Q303" s="156"/>
      <c r="R303" s="156"/>
      <c r="S303" s="156"/>
      <c r="T303" s="162"/>
      <c r="AT303" s="163" t="s">
        <v>261</v>
      </c>
      <c r="AU303" s="163" t="s">
        <v>198</v>
      </c>
      <c r="AV303" s="163" t="s">
        <v>198</v>
      </c>
      <c r="AW303" s="163" t="s">
        <v>211</v>
      </c>
      <c r="AX303" s="163" t="s">
        <v>137</v>
      </c>
      <c r="AY303" s="163" t="s">
        <v>251</v>
      </c>
    </row>
    <row r="304" spans="2:65" s="6" customFormat="1" ht="15.75" customHeight="1">
      <c r="B304" s="23"/>
      <c r="C304" s="141" t="s">
        <v>632</v>
      </c>
      <c r="D304" s="141" t="s">
        <v>253</v>
      </c>
      <c r="E304" s="142" t="s">
        <v>633</v>
      </c>
      <c r="F304" s="143" t="s">
        <v>634</v>
      </c>
      <c r="G304" s="144" t="s">
        <v>284</v>
      </c>
      <c r="H304" s="145">
        <v>2.736</v>
      </c>
      <c r="I304" s="146"/>
      <c r="J304" s="147">
        <f>ROUND($I$304*$H$304,2)</f>
        <v>0</v>
      </c>
      <c r="K304" s="143" t="s">
        <v>256</v>
      </c>
      <c r="L304" s="43"/>
      <c r="M304" s="148"/>
      <c r="N304" s="149" t="s">
        <v>161</v>
      </c>
      <c r="O304" s="24"/>
      <c r="P304" s="150">
        <f>$O$304*$H$304</f>
        <v>0</v>
      </c>
      <c r="Q304" s="150">
        <v>0</v>
      </c>
      <c r="R304" s="150">
        <f>$Q$304*$H$304</f>
        <v>0</v>
      </c>
      <c r="S304" s="150">
        <v>2</v>
      </c>
      <c r="T304" s="151">
        <f>$S$304*$H$304</f>
        <v>5.472</v>
      </c>
      <c r="AR304" s="84" t="s">
        <v>257</v>
      </c>
      <c r="AT304" s="84" t="s">
        <v>253</v>
      </c>
      <c r="AU304" s="84" t="s">
        <v>198</v>
      </c>
      <c r="AY304" s="6" t="s">
        <v>251</v>
      </c>
      <c r="BE304" s="152">
        <f>IF($N$304="základní",$J$304,0)</f>
        <v>0</v>
      </c>
      <c r="BF304" s="152">
        <f>IF($N$304="snížená",$J$304,0)</f>
        <v>0</v>
      </c>
      <c r="BG304" s="152">
        <f>IF($N$304="zákl. přenesená",$J$304,0)</f>
        <v>0</v>
      </c>
      <c r="BH304" s="152">
        <f>IF($N$304="sníž. přenesená",$J$304,0)</f>
        <v>0</v>
      </c>
      <c r="BI304" s="152">
        <f>IF($N$304="nulová",$J$304,0)</f>
        <v>0</v>
      </c>
      <c r="BJ304" s="84" t="s">
        <v>137</v>
      </c>
      <c r="BK304" s="152">
        <f>ROUND($I$304*$H$304,2)</f>
        <v>0</v>
      </c>
      <c r="BL304" s="84" t="s">
        <v>257</v>
      </c>
      <c r="BM304" s="84" t="s">
        <v>635</v>
      </c>
    </row>
    <row r="305" spans="2:47" s="6" customFormat="1" ht="16.5" customHeight="1">
      <c r="B305" s="23"/>
      <c r="C305" s="24"/>
      <c r="D305" s="153" t="s">
        <v>259</v>
      </c>
      <c r="E305" s="24"/>
      <c r="F305" s="154" t="s">
        <v>636</v>
      </c>
      <c r="G305" s="24"/>
      <c r="H305" s="24"/>
      <c r="J305" s="24"/>
      <c r="K305" s="24"/>
      <c r="L305" s="43"/>
      <c r="M305" s="56"/>
      <c r="N305" s="24"/>
      <c r="O305" s="24"/>
      <c r="P305" s="24"/>
      <c r="Q305" s="24"/>
      <c r="R305" s="24"/>
      <c r="S305" s="24"/>
      <c r="T305" s="57"/>
      <c r="AT305" s="6" t="s">
        <v>259</v>
      </c>
      <c r="AU305" s="6" t="s">
        <v>198</v>
      </c>
    </row>
    <row r="306" spans="2:51" s="6" customFormat="1" ht="15.75" customHeight="1">
      <c r="B306" s="155"/>
      <c r="C306" s="156"/>
      <c r="D306" s="157" t="s">
        <v>261</v>
      </c>
      <c r="E306" s="156"/>
      <c r="F306" s="158" t="s">
        <v>637</v>
      </c>
      <c r="G306" s="156"/>
      <c r="H306" s="159">
        <v>1.968</v>
      </c>
      <c r="J306" s="156"/>
      <c r="K306" s="156"/>
      <c r="L306" s="160"/>
      <c r="M306" s="161"/>
      <c r="N306" s="156"/>
      <c r="O306" s="156"/>
      <c r="P306" s="156"/>
      <c r="Q306" s="156"/>
      <c r="R306" s="156"/>
      <c r="S306" s="156"/>
      <c r="T306" s="162"/>
      <c r="AT306" s="163" t="s">
        <v>261</v>
      </c>
      <c r="AU306" s="163" t="s">
        <v>198</v>
      </c>
      <c r="AV306" s="163" t="s">
        <v>198</v>
      </c>
      <c r="AW306" s="163" t="s">
        <v>211</v>
      </c>
      <c r="AX306" s="163" t="s">
        <v>190</v>
      </c>
      <c r="AY306" s="163" t="s">
        <v>251</v>
      </c>
    </row>
    <row r="307" spans="2:51" s="6" customFormat="1" ht="15.75" customHeight="1">
      <c r="B307" s="155"/>
      <c r="C307" s="156"/>
      <c r="D307" s="157" t="s">
        <v>261</v>
      </c>
      <c r="E307" s="156"/>
      <c r="F307" s="158" t="s">
        <v>638</v>
      </c>
      <c r="G307" s="156"/>
      <c r="H307" s="159">
        <v>0.768</v>
      </c>
      <c r="J307" s="156"/>
      <c r="K307" s="156"/>
      <c r="L307" s="160"/>
      <c r="M307" s="161"/>
      <c r="N307" s="156"/>
      <c r="O307" s="156"/>
      <c r="P307" s="156"/>
      <c r="Q307" s="156"/>
      <c r="R307" s="156"/>
      <c r="S307" s="156"/>
      <c r="T307" s="162"/>
      <c r="AT307" s="163" t="s">
        <v>261</v>
      </c>
      <c r="AU307" s="163" t="s">
        <v>198</v>
      </c>
      <c r="AV307" s="163" t="s">
        <v>198</v>
      </c>
      <c r="AW307" s="163" t="s">
        <v>211</v>
      </c>
      <c r="AX307" s="163" t="s">
        <v>190</v>
      </c>
      <c r="AY307" s="163" t="s">
        <v>251</v>
      </c>
    </row>
    <row r="308" spans="2:65" s="6" customFormat="1" ht="15.75" customHeight="1">
      <c r="B308" s="23"/>
      <c r="C308" s="141" t="s">
        <v>639</v>
      </c>
      <c r="D308" s="141" t="s">
        <v>253</v>
      </c>
      <c r="E308" s="142" t="s">
        <v>640</v>
      </c>
      <c r="F308" s="143" t="s">
        <v>641</v>
      </c>
      <c r="G308" s="144" t="s">
        <v>284</v>
      </c>
      <c r="H308" s="145">
        <v>2.963</v>
      </c>
      <c r="I308" s="146"/>
      <c r="J308" s="147">
        <f>ROUND($I$308*$H$308,2)</f>
        <v>0</v>
      </c>
      <c r="K308" s="143" t="s">
        <v>256</v>
      </c>
      <c r="L308" s="43"/>
      <c r="M308" s="148"/>
      <c r="N308" s="149" t="s">
        <v>161</v>
      </c>
      <c r="O308" s="24"/>
      <c r="P308" s="150">
        <f>$O$308*$H$308</f>
        <v>0</v>
      </c>
      <c r="Q308" s="150">
        <v>0</v>
      </c>
      <c r="R308" s="150">
        <f>$Q$308*$H$308</f>
        <v>0</v>
      </c>
      <c r="S308" s="150">
        <v>2.4</v>
      </c>
      <c r="T308" s="151">
        <f>$S$308*$H$308</f>
        <v>7.1112</v>
      </c>
      <c r="AR308" s="84" t="s">
        <v>257</v>
      </c>
      <c r="AT308" s="84" t="s">
        <v>253</v>
      </c>
      <c r="AU308" s="84" t="s">
        <v>198</v>
      </c>
      <c r="AY308" s="6" t="s">
        <v>251</v>
      </c>
      <c r="BE308" s="152">
        <f>IF($N$308="základní",$J$308,0)</f>
        <v>0</v>
      </c>
      <c r="BF308" s="152">
        <f>IF($N$308="snížená",$J$308,0)</f>
        <v>0</v>
      </c>
      <c r="BG308" s="152">
        <f>IF($N$308="zákl. přenesená",$J$308,0)</f>
        <v>0</v>
      </c>
      <c r="BH308" s="152">
        <f>IF($N$308="sníž. přenesená",$J$308,0)</f>
        <v>0</v>
      </c>
      <c r="BI308" s="152">
        <f>IF($N$308="nulová",$J$308,0)</f>
        <v>0</v>
      </c>
      <c r="BJ308" s="84" t="s">
        <v>137</v>
      </c>
      <c r="BK308" s="152">
        <f>ROUND($I$308*$H$308,2)</f>
        <v>0</v>
      </c>
      <c r="BL308" s="84" t="s">
        <v>257</v>
      </c>
      <c r="BM308" s="84" t="s">
        <v>642</v>
      </c>
    </row>
    <row r="309" spans="2:47" s="6" customFormat="1" ht="16.5" customHeight="1">
      <c r="B309" s="23"/>
      <c r="C309" s="24"/>
      <c r="D309" s="153" t="s">
        <v>259</v>
      </c>
      <c r="E309" s="24"/>
      <c r="F309" s="154" t="s">
        <v>643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259</v>
      </c>
      <c r="AU309" s="6" t="s">
        <v>198</v>
      </c>
    </row>
    <row r="310" spans="2:51" s="6" customFormat="1" ht="15.75" customHeight="1">
      <c r="B310" s="155"/>
      <c r="C310" s="156"/>
      <c r="D310" s="157" t="s">
        <v>261</v>
      </c>
      <c r="E310" s="156"/>
      <c r="F310" s="158" t="s">
        <v>644</v>
      </c>
      <c r="G310" s="156"/>
      <c r="H310" s="159">
        <v>2.963</v>
      </c>
      <c r="J310" s="156"/>
      <c r="K310" s="156"/>
      <c r="L310" s="160"/>
      <c r="M310" s="161"/>
      <c r="N310" s="156"/>
      <c r="O310" s="156"/>
      <c r="P310" s="156"/>
      <c r="Q310" s="156"/>
      <c r="R310" s="156"/>
      <c r="S310" s="156"/>
      <c r="T310" s="162"/>
      <c r="AT310" s="163" t="s">
        <v>261</v>
      </c>
      <c r="AU310" s="163" t="s">
        <v>198</v>
      </c>
      <c r="AV310" s="163" t="s">
        <v>198</v>
      </c>
      <c r="AW310" s="163" t="s">
        <v>211</v>
      </c>
      <c r="AX310" s="163" t="s">
        <v>137</v>
      </c>
      <c r="AY310" s="163" t="s">
        <v>251</v>
      </c>
    </row>
    <row r="311" spans="2:63" s="128" customFormat="1" ht="30.75" customHeight="1">
      <c r="B311" s="129"/>
      <c r="C311" s="130"/>
      <c r="D311" s="130" t="s">
        <v>189</v>
      </c>
      <c r="E311" s="139" t="s">
        <v>645</v>
      </c>
      <c r="F311" s="139" t="s">
        <v>646</v>
      </c>
      <c r="G311" s="130"/>
      <c r="H311" s="130"/>
      <c r="J311" s="140">
        <f>$BK$311</f>
        <v>0</v>
      </c>
      <c r="K311" s="130"/>
      <c r="L311" s="133"/>
      <c r="M311" s="134"/>
      <c r="N311" s="130"/>
      <c r="O311" s="130"/>
      <c r="P311" s="135">
        <f>SUM($P$312:$P$318)</f>
        <v>0</v>
      </c>
      <c r="Q311" s="130"/>
      <c r="R311" s="135">
        <f>SUM($R$312:$R$318)</f>
        <v>0</v>
      </c>
      <c r="S311" s="130"/>
      <c r="T311" s="136">
        <f>SUM($T$312:$T$318)</f>
        <v>0</v>
      </c>
      <c r="AR311" s="137" t="s">
        <v>137</v>
      </c>
      <c r="AT311" s="137" t="s">
        <v>189</v>
      </c>
      <c r="AU311" s="137" t="s">
        <v>137</v>
      </c>
      <c r="AY311" s="137" t="s">
        <v>251</v>
      </c>
      <c r="BK311" s="138">
        <f>SUM($BK$312:$BK$318)</f>
        <v>0</v>
      </c>
    </row>
    <row r="312" spans="2:65" s="6" customFormat="1" ht="15.75" customHeight="1">
      <c r="B312" s="23"/>
      <c r="C312" s="141" t="s">
        <v>647</v>
      </c>
      <c r="D312" s="141" t="s">
        <v>253</v>
      </c>
      <c r="E312" s="142" t="s">
        <v>648</v>
      </c>
      <c r="F312" s="143" t="s">
        <v>649</v>
      </c>
      <c r="G312" s="144" t="s">
        <v>318</v>
      </c>
      <c r="H312" s="145">
        <v>46.052</v>
      </c>
      <c r="I312" s="146"/>
      <c r="J312" s="147">
        <f>ROUND($I$312*$H$312,2)</f>
        <v>0</v>
      </c>
      <c r="K312" s="143" t="s">
        <v>256</v>
      </c>
      <c r="L312" s="43"/>
      <c r="M312" s="148"/>
      <c r="N312" s="149" t="s">
        <v>161</v>
      </c>
      <c r="O312" s="24"/>
      <c r="P312" s="150">
        <f>$O$312*$H$312</f>
        <v>0</v>
      </c>
      <c r="Q312" s="150">
        <v>0</v>
      </c>
      <c r="R312" s="150">
        <f>$Q$312*$H$312</f>
        <v>0</v>
      </c>
      <c r="S312" s="150">
        <v>0</v>
      </c>
      <c r="T312" s="151">
        <f>$S$312*$H$312</f>
        <v>0</v>
      </c>
      <c r="AR312" s="84" t="s">
        <v>257</v>
      </c>
      <c r="AT312" s="84" t="s">
        <v>253</v>
      </c>
      <c r="AU312" s="84" t="s">
        <v>198</v>
      </c>
      <c r="AY312" s="6" t="s">
        <v>251</v>
      </c>
      <c r="BE312" s="152">
        <f>IF($N$312="základní",$J$312,0)</f>
        <v>0</v>
      </c>
      <c r="BF312" s="152">
        <f>IF($N$312="snížená",$J$312,0)</f>
        <v>0</v>
      </c>
      <c r="BG312" s="152">
        <f>IF($N$312="zákl. přenesená",$J$312,0)</f>
        <v>0</v>
      </c>
      <c r="BH312" s="152">
        <f>IF($N$312="sníž. přenesená",$J$312,0)</f>
        <v>0</v>
      </c>
      <c r="BI312" s="152">
        <f>IF($N$312="nulová",$J$312,0)</f>
        <v>0</v>
      </c>
      <c r="BJ312" s="84" t="s">
        <v>137</v>
      </c>
      <c r="BK312" s="152">
        <f>ROUND($I$312*$H$312,2)</f>
        <v>0</v>
      </c>
      <c r="BL312" s="84" t="s">
        <v>257</v>
      </c>
      <c r="BM312" s="84" t="s">
        <v>650</v>
      </c>
    </row>
    <row r="313" spans="2:47" s="6" customFormat="1" ht="16.5" customHeight="1">
      <c r="B313" s="23"/>
      <c r="C313" s="24"/>
      <c r="D313" s="153" t="s">
        <v>259</v>
      </c>
      <c r="E313" s="24"/>
      <c r="F313" s="154" t="s">
        <v>651</v>
      </c>
      <c r="G313" s="24"/>
      <c r="H313" s="24"/>
      <c r="J313" s="24"/>
      <c r="K313" s="24"/>
      <c r="L313" s="43"/>
      <c r="M313" s="56"/>
      <c r="N313" s="24"/>
      <c r="O313" s="24"/>
      <c r="P313" s="24"/>
      <c r="Q313" s="24"/>
      <c r="R313" s="24"/>
      <c r="S313" s="24"/>
      <c r="T313" s="57"/>
      <c r="AT313" s="6" t="s">
        <v>259</v>
      </c>
      <c r="AU313" s="6" t="s">
        <v>198</v>
      </c>
    </row>
    <row r="314" spans="2:65" s="6" customFormat="1" ht="15.75" customHeight="1">
      <c r="B314" s="23"/>
      <c r="C314" s="141" t="s">
        <v>652</v>
      </c>
      <c r="D314" s="141" t="s">
        <v>253</v>
      </c>
      <c r="E314" s="142" t="s">
        <v>653</v>
      </c>
      <c r="F314" s="143" t="s">
        <v>654</v>
      </c>
      <c r="G314" s="144" t="s">
        <v>318</v>
      </c>
      <c r="H314" s="145">
        <v>690.78</v>
      </c>
      <c r="I314" s="146"/>
      <c r="J314" s="147">
        <f>ROUND($I$314*$H$314,2)</f>
        <v>0</v>
      </c>
      <c r="K314" s="143" t="s">
        <v>256</v>
      </c>
      <c r="L314" s="43"/>
      <c r="M314" s="148"/>
      <c r="N314" s="149" t="s">
        <v>161</v>
      </c>
      <c r="O314" s="24"/>
      <c r="P314" s="150">
        <f>$O$314*$H$314</f>
        <v>0</v>
      </c>
      <c r="Q314" s="150">
        <v>0</v>
      </c>
      <c r="R314" s="150">
        <f>$Q$314*$H$314</f>
        <v>0</v>
      </c>
      <c r="S314" s="150">
        <v>0</v>
      </c>
      <c r="T314" s="151">
        <f>$S$314*$H$314</f>
        <v>0</v>
      </c>
      <c r="AR314" s="84" t="s">
        <v>257</v>
      </c>
      <c r="AT314" s="84" t="s">
        <v>253</v>
      </c>
      <c r="AU314" s="84" t="s">
        <v>198</v>
      </c>
      <c r="AY314" s="6" t="s">
        <v>251</v>
      </c>
      <c r="BE314" s="152">
        <f>IF($N$314="základní",$J$314,0)</f>
        <v>0</v>
      </c>
      <c r="BF314" s="152">
        <f>IF($N$314="snížená",$J$314,0)</f>
        <v>0</v>
      </c>
      <c r="BG314" s="152">
        <f>IF($N$314="zákl. přenesená",$J$314,0)</f>
        <v>0</v>
      </c>
      <c r="BH314" s="152">
        <f>IF($N$314="sníž. přenesená",$J$314,0)</f>
        <v>0</v>
      </c>
      <c r="BI314" s="152">
        <f>IF($N$314="nulová",$J$314,0)</f>
        <v>0</v>
      </c>
      <c r="BJ314" s="84" t="s">
        <v>137</v>
      </c>
      <c r="BK314" s="152">
        <f>ROUND($I$314*$H$314,2)</f>
        <v>0</v>
      </c>
      <c r="BL314" s="84" t="s">
        <v>257</v>
      </c>
      <c r="BM314" s="84" t="s">
        <v>655</v>
      </c>
    </row>
    <row r="315" spans="2:47" s="6" customFormat="1" ht="27" customHeight="1">
      <c r="B315" s="23"/>
      <c r="C315" s="24"/>
      <c r="D315" s="153" t="s">
        <v>259</v>
      </c>
      <c r="E315" s="24"/>
      <c r="F315" s="154" t="s">
        <v>656</v>
      </c>
      <c r="G315" s="24"/>
      <c r="H315" s="24"/>
      <c r="J315" s="24"/>
      <c r="K315" s="24"/>
      <c r="L315" s="43"/>
      <c r="M315" s="56"/>
      <c r="N315" s="24"/>
      <c r="O315" s="24"/>
      <c r="P315" s="24"/>
      <c r="Q315" s="24"/>
      <c r="R315" s="24"/>
      <c r="S315" s="24"/>
      <c r="T315" s="57"/>
      <c r="AT315" s="6" t="s">
        <v>259</v>
      </c>
      <c r="AU315" s="6" t="s">
        <v>198</v>
      </c>
    </row>
    <row r="316" spans="2:51" s="6" customFormat="1" ht="15.75" customHeight="1">
      <c r="B316" s="155"/>
      <c r="C316" s="156"/>
      <c r="D316" s="157" t="s">
        <v>261</v>
      </c>
      <c r="E316" s="156"/>
      <c r="F316" s="158" t="s">
        <v>657</v>
      </c>
      <c r="G316" s="156"/>
      <c r="H316" s="159">
        <v>690.78</v>
      </c>
      <c r="J316" s="156"/>
      <c r="K316" s="156"/>
      <c r="L316" s="160"/>
      <c r="M316" s="161"/>
      <c r="N316" s="156"/>
      <c r="O316" s="156"/>
      <c r="P316" s="156"/>
      <c r="Q316" s="156"/>
      <c r="R316" s="156"/>
      <c r="S316" s="156"/>
      <c r="T316" s="162"/>
      <c r="AT316" s="163" t="s">
        <v>261</v>
      </c>
      <c r="AU316" s="163" t="s">
        <v>198</v>
      </c>
      <c r="AV316" s="163" t="s">
        <v>198</v>
      </c>
      <c r="AW316" s="163" t="s">
        <v>211</v>
      </c>
      <c r="AX316" s="163" t="s">
        <v>137</v>
      </c>
      <c r="AY316" s="163" t="s">
        <v>251</v>
      </c>
    </row>
    <row r="317" spans="2:65" s="6" customFormat="1" ht="15.75" customHeight="1">
      <c r="B317" s="23"/>
      <c r="C317" s="141" t="s">
        <v>658</v>
      </c>
      <c r="D317" s="141" t="s">
        <v>253</v>
      </c>
      <c r="E317" s="142" t="s">
        <v>659</v>
      </c>
      <c r="F317" s="143" t="s">
        <v>660</v>
      </c>
      <c r="G317" s="144" t="s">
        <v>318</v>
      </c>
      <c r="H317" s="145">
        <v>46.052</v>
      </c>
      <c r="I317" s="146"/>
      <c r="J317" s="147">
        <f>ROUND($I$317*$H$317,2)</f>
        <v>0</v>
      </c>
      <c r="K317" s="143" t="s">
        <v>256</v>
      </c>
      <c r="L317" s="43"/>
      <c r="M317" s="148"/>
      <c r="N317" s="149" t="s">
        <v>161</v>
      </c>
      <c r="O317" s="24"/>
      <c r="P317" s="150">
        <f>$O$317*$H$317</f>
        <v>0</v>
      </c>
      <c r="Q317" s="150">
        <v>0</v>
      </c>
      <c r="R317" s="150">
        <f>$Q$317*$H$317</f>
        <v>0</v>
      </c>
      <c r="S317" s="150">
        <v>0</v>
      </c>
      <c r="T317" s="151">
        <f>$S$317*$H$317</f>
        <v>0</v>
      </c>
      <c r="AR317" s="84" t="s">
        <v>257</v>
      </c>
      <c r="AT317" s="84" t="s">
        <v>253</v>
      </c>
      <c r="AU317" s="84" t="s">
        <v>198</v>
      </c>
      <c r="AY317" s="6" t="s">
        <v>251</v>
      </c>
      <c r="BE317" s="152">
        <f>IF($N$317="základní",$J$317,0)</f>
        <v>0</v>
      </c>
      <c r="BF317" s="152">
        <f>IF($N$317="snížená",$J$317,0)</f>
        <v>0</v>
      </c>
      <c r="BG317" s="152">
        <f>IF($N$317="zákl. přenesená",$J$317,0)</f>
        <v>0</v>
      </c>
      <c r="BH317" s="152">
        <f>IF($N$317="sníž. přenesená",$J$317,0)</f>
        <v>0</v>
      </c>
      <c r="BI317" s="152">
        <f>IF($N$317="nulová",$J$317,0)</f>
        <v>0</v>
      </c>
      <c r="BJ317" s="84" t="s">
        <v>137</v>
      </c>
      <c r="BK317" s="152">
        <f>ROUND($I$317*$H$317,2)</f>
        <v>0</v>
      </c>
      <c r="BL317" s="84" t="s">
        <v>257</v>
      </c>
      <c r="BM317" s="84" t="s">
        <v>661</v>
      </c>
    </row>
    <row r="318" spans="2:47" s="6" customFormat="1" ht="16.5" customHeight="1">
      <c r="B318" s="23"/>
      <c r="C318" s="24"/>
      <c r="D318" s="153" t="s">
        <v>259</v>
      </c>
      <c r="E318" s="24"/>
      <c r="F318" s="154" t="s">
        <v>662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259</v>
      </c>
      <c r="AU318" s="6" t="s">
        <v>198</v>
      </c>
    </row>
    <row r="319" spans="2:63" s="128" customFormat="1" ht="30.75" customHeight="1">
      <c r="B319" s="129"/>
      <c r="C319" s="130"/>
      <c r="D319" s="130" t="s">
        <v>189</v>
      </c>
      <c r="E319" s="139" t="s">
        <v>663</v>
      </c>
      <c r="F319" s="139" t="s">
        <v>664</v>
      </c>
      <c r="G319" s="130"/>
      <c r="H319" s="130"/>
      <c r="J319" s="140">
        <f>$BK$319</f>
        <v>0</v>
      </c>
      <c r="K319" s="130"/>
      <c r="L319" s="133"/>
      <c r="M319" s="134"/>
      <c r="N319" s="130"/>
      <c r="O319" s="130"/>
      <c r="P319" s="135">
        <f>SUM($P$320:$P$321)</f>
        <v>0</v>
      </c>
      <c r="Q319" s="130"/>
      <c r="R319" s="135">
        <f>SUM($R$320:$R$321)</f>
        <v>0</v>
      </c>
      <c r="S319" s="130"/>
      <c r="T319" s="136">
        <f>SUM($T$320:$T$321)</f>
        <v>0</v>
      </c>
      <c r="AR319" s="137" t="s">
        <v>137</v>
      </c>
      <c r="AT319" s="137" t="s">
        <v>189</v>
      </c>
      <c r="AU319" s="137" t="s">
        <v>137</v>
      </c>
      <c r="AY319" s="137" t="s">
        <v>251</v>
      </c>
      <c r="BK319" s="138">
        <f>SUM($BK$320:$BK$321)</f>
        <v>0</v>
      </c>
    </row>
    <row r="320" spans="2:65" s="6" customFormat="1" ht="15.75" customHeight="1">
      <c r="B320" s="23"/>
      <c r="C320" s="141" t="s">
        <v>665</v>
      </c>
      <c r="D320" s="141" t="s">
        <v>253</v>
      </c>
      <c r="E320" s="142" t="s">
        <v>666</v>
      </c>
      <c r="F320" s="143" t="s">
        <v>667</v>
      </c>
      <c r="G320" s="144" t="s">
        <v>318</v>
      </c>
      <c r="H320" s="145">
        <v>251.462</v>
      </c>
      <c r="I320" s="146"/>
      <c r="J320" s="147">
        <f>ROUND($I$320*$H$320,2)</f>
        <v>0</v>
      </c>
      <c r="K320" s="143" t="s">
        <v>256</v>
      </c>
      <c r="L320" s="43"/>
      <c r="M320" s="148"/>
      <c r="N320" s="149" t="s">
        <v>161</v>
      </c>
      <c r="O320" s="24"/>
      <c r="P320" s="150">
        <f>$O$320*$H$320</f>
        <v>0</v>
      </c>
      <c r="Q320" s="150">
        <v>0</v>
      </c>
      <c r="R320" s="150">
        <f>$Q$320*$H$320</f>
        <v>0</v>
      </c>
      <c r="S320" s="150">
        <v>0</v>
      </c>
      <c r="T320" s="151">
        <f>$S$320*$H$320</f>
        <v>0</v>
      </c>
      <c r="AR320" s="84" t="s">
        <v>257</v>
      </c>
      <c r="AT320" s="84" t="s">
        <v>253</v>
      </c>
      <c r="AU320" s="84" t="s">
        <v>198</v>
      </c>
      <c r="AY320" s="6" t="s">
        <v>251</v>
      </c>
      <c r="BE320" s="152">
        <f>IF($N$320="základní",$J$320,0)</f>
        <v>0</v>
      </c>
      <c r="BF320" s="152">
        <f>IF($N$320="snížená",$J$320,0)</f>
        <v>0</v>
      </c>
      <c r="BG320" s="152">
        <f>IF($N$320="zákl. přenesená",$J$320,0)</f>
        <v>0</v>
      </c>
      <c r="BH320" s="152">
        <f>IF($N$320="sníž. přenesená",$J$320,0)</f>
        <v>0</v>
      </c>
      <c r="BI320" s="152">
        <f>IF($N$320="nulová",$J$320,0)</f>
        <v>0</v>
      </c>
      <c r="BJ320" s="84" t="s">
        <v>137</v>
      </c>
      <c r="BK320" s="152">
        <f>ROUND($I$320*$H$320,2)</f>
        <v>0</v>
      </c>
      <c r="BL320" s="84" t="s">
        <v>257</v>
      </c>
      <c r="BM320" s="84" t="s">
        <v>668</v>
      </c>
    </row>
    <row r="321" spans="2:47" s="6" customFormat="1" ht="27" customHeight="1">
      <c r="B321" s="23"/>
      <c r="C321" s="24"/>
      <c r="D321" s="153" t="s">
        <v>259</v>
      </c>
      <c r="E321" s="24"/>
      <c r="F321" s="154" t="s">
        <v>669</v>
      </c>
      <c r="G321" s="24"/>
      <c r="H321" s="24"/>
      <c r="J321" s="24"/>
      <c r="K321" s="24"/>
      <c r="L321" s="43"/>
      <c r="M321" s="56"/>
      <c r="N321" s="24"/>
      <c r="O321" s="24"/>
      <c r="P321" s="24"/>
      <c r="Q321" s="24"/>
      <c r="R321" s="24"/>
      <c r="S321" s="24"/>
      <c r="T321" s="57"/>
      <c r="AT321" s="6" t="s">
        <v>259</v>
      </c>
      <c r="AU321" s="6" t="s">
        <v>198</v>
      </c>
    </row>
    <row r="322" spans="2:63" s="128" customFormat="1" ht="37.5" customHeight="1">
      <c r="B322" s="129"/>
      <c r="C322" s="130"/>
      <c r="D322" s="130" t="s">
        <v>189</v>
      </c>
      <c r="E322" s="131" t="s">
        <v>670</v>
      </c>
      <c r="F322" s="131" t="s">
        <v>671</v>
      </c>
      <c r="G322" s="130"/>
      <c r="H322" s="130"/>
      <c r="J322" s="132">
        <f>$BK$322</f>
        <v>0</v>
      </c>
      <c r="K322" s="130"/>
      <c r="L322" s="133"/>
      <c r="M322" s="134"/>
      <c r="N322" s="130"/>
      <c r="O322" s="130"/>
      <c r="P322" s="135">
        <f>$P$323+$P$336+$P$344+$P$353+$P$380</f>
        <v>0</v>
      </c>
      <c r="Q322" s="130"/>
      <c r="R322" s="135">
        <f>$R$323+$R$336+$R$344+$R$353+$R$380</f>
        <v>0.40902866</v>
      </c>
      <c r="S322" s="130"/>
      <c r="T322" s="136">
        <f>$T$323+$T$336+$T$344+$T$353+$T$380</f>
        <v>0.23532999999999998</v>
      </c>
      <c r="AR322" s="137" t="s">
        <v>198</v>
      </c>
      <c r="AT322" s="137" t="s">
        <v>189</v>
      </c>
      <c r="AU322" s="137" t="s">
        <v>190</v>
      </c>
      <c r="AY322" s="137" t="s">
        <v>251</v>
      </c>
      <c r="BK322" s="138">
        <f>$BK$323+$BK$336+$BK$344+$BK$353+$BK$380</f>
        <v>0</v>
      </c>
    </row>
    <row r="323" spans="2:63" s="128" customFormat="1" ht="21" customHeight="1">
      <c r="B323" s="129"/>
      <c r="C323" s="130"/>
      <c r="D323" s="130" t="s">
        <v>189</v>
      </c>
      <c r="E323" s="139" t="s">
        <v>672</v>
      </c>
      <c r="F323" s="139" t="s">
        <v>673</v>
      </c>
      <c r="G323" s="130"/>
      <c r="H323" s="130"/>
      <c r="J323" s="140">
        <f>$BK$323</f>
        <v>0</v>
      </c>
      <c r="K323" s="130"/>
      <c r="L323" s="133"/>
      <c r="M323" s="134"/>
      <c r="N323" s="130"/>
      <c r="O323" s="130"/>
      <c r="P323" s="135">
        <f>SUM($P$324:$P$335)</f>
        <v>0</v>
      </c>
      <c r="Q323" s="130"/>
      <c r="R323" s="135">
        <f>SUM($R$324:$R$335)</f>
        <v>0.21666624</v>
      </c>
      <c r="S323" s="130"/>
      <c r="T323" s="136">
        <f>SUM($T$324:$T$335)</f>
        <v>0</v>
      </c>
      <c r="AR323" s="137" t="s">
        <v>198</v>
      </c>
      <c r="AT323" s="137" t="s">
        <v>189</v>
      </c>
      <c r="AU323" s="137" t="s">
        <v>137</v>
      </c>
      <c r="AY323" s="137" t="s">
        <v>251</v>
      </c>
      <c r="BK323" s="138">
        <f>SUM($BK$324:$BK$335)</f>
        <v>0</v>
      </c>
    </row>
    <row r="324" spans="2:65" s="6" customFormat="1" ht="15.75" customHeight="1">
      <c r="B324" s="23"/>
      <c r="C324" s="141" t="s">
        <v>674</v>
      </c>
      <c r="D324" s="141" t="s">
        <v>253</v>
      </c>
      <c r="E324" s="142" t="s">
        <v>675</v>
      </c>
      <c r="F324" s="143" t="s">
        <v>676</v>
      </c>
      <c r="G324" s="144" t="s">
        <v>205</v>
      </c>
      <c r="H324" s="145">
        <v>27.654</v>
      </c>
      <c r="I324" s="146"/>
      <c r="J324" s="147">
        <f>ROUND($I$324*$H$324,2)</f>
        <v>0</v>
      </c>
      <c r="K324" s="143" t="s">
        <v>256</v>
      </c>
      <c r="L324" s="43"/>
      <c r="M324" s="148"/>
      <c r="N324" s="149" t="s">
        <v>161</v>
      </c>
      <c r="O324" s="24"/>
      <c r="P324" s="150">
        <f>$O$324*$H$324</f>
        <v>0</v>
      </c>
      <c r="Q324" s="150">
        <v>0.00056</v>
      </c>
      <c r="R324" s="150">
        <f>$Q$324*$H$324</f>
        <v>0.015486239999999998</v>
      </c>
      <c r="S324" s="150">
        <v>0</v>
      </c>
      <c r="T324" s="151">
        <f>$S$324*$H$324</f>
        <v>0</v>
      </c>
      <c r="AR324" s="84" t="s">
        <v>354</v>
      </c>
      <c r="AT324" s="84" t="s">
        <v>253</v>
      </c>
      <c r="AU324" s="84" t="s">
        <v>198</v>
      </c>
      <c r="AY324" s="6" t="s">
        <v>251</v>
      </c>
      <c r="BE324" s="152">
        <f>IF($N$324="základní",$J$324,0)</f>
        <v>0</v>
      </c>
      <c r="BF324" s="152">
        <f>IF($N$324="snížená",$J$324,0)</f>
        <v>0</v>
      </c>
      <c r="BG324" s="152">
        <f>IF($N$324="zákl. přenesená",$J$324,0)</f>
        <v>0</v>
      </c>
      <c r="BH324" s="152">
        <f>IF($N$324="sníž. přenesená",$J$324,0)</f>
        <v>0</v>
      </c>
      <c r="BI324" s="152">
        <f>IF($N$324="nulová",$J$324,0)</f>
        <v>0</v>
      </c>
      <c r="BJ324" s="84" t="s">
        <v>137</v>
      </c>
      <c r="BK324" s="152">
        <f>ROUND($I$324*$H$324,2)</f>
        <v>0</v>
      </c>
      <c r="BL324" s="84" t="s">
        <v>354</v>
      </c>
      <c r="BM324" s="84" t="s">
        <v>677</v>
      </c>
    </row>
    <row r="325" spans="2:47" s="6" customFormat="1" ht="16.5" customHeight="1">
      <c r="B325" s="23"/>
      <c r="C325" s="24"/>
      <c r="D325" s="153" t="s">
        <v>259</v>
      </c>
      <c r="E325" s="24"/>
      <c r="F325" s="154" t="s">
        <v>678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259</v>
      </c>
      <c r="AU325" s="6" t="s">
        <v>198</v>
      </c>
    </row>
    <row r="326" spans="2:51" s="6" customFormat="1" ht="15.75" customHeight="1">
      <c r="B326" s="155"/>
      <c r="C326" s="156"/>
      <c r="D326" s="157" t="s">
        <v>261</v>
      </c>
      <c r="E326" s="156"/>
      <c r="F326" s="158" t="s">
        <v>679</v>
      </c>
      <c r="G326" s="156"/>
      <c r="H326" s="159">
        <v>28.886</v>
      </c>
      <c r="J326" s="156"/>
      <c r="K326" s="156"/>
      <c r="L326" s="160"/>
      <c r="M326" s="161"/>
      <c r="N326" s="156"/>
      <c r="O326" s="156"/>
      <c r="P326" s="156"/>
      <c r="Q326" s="156"/>
      <c r="R326" s="156"/>
      <c r="S326" s="156"/>
      <c r="T326" s="162"/>
      <c r="AT326" s="163" t="s">
        <v>261</v>
      </c>
      <c r="AU326" s="163" t="s">
        <v>198</v>
      </c>
      <c r="AV326" s="163" t="s">
        <v>198</v>
      </c>
      <c r="AW326" s="163" t="s">
        <v>211</v>
      </c>
      <c r="AX326" s="163" t="s">
        <v>190</v>
      </c>
      <c r="AY326" s="163" t="s">
        <v>251</v>
      </c>
    </row>
    <row r="327" spans="2:51" s="6" customFormat="1" ht="15.75" customHeight="1">
      <c r="B327" s="155"/>
      <c r="C327" s="156"/>
      <c r="D327" s="157" t="s">
        <v>261</v>
      </c>
      <c r="E327" s="156"/>
      <c r="F327" s="158" t="s">
        <v>680</v>
      </c>
      <c r="G327" s="156"/>
      <c r="H327" s="159">
        <v>27.654</v>
      </c>
      <c r="J327" s="156"/>
      <c r="K327" s="156"/>
      <c r="L327" s="160"/>
      <c r="M327" s="161"/>
      <c r="N327" s="156"/>
      <c r="O327" s="156"/>
      <c r="P327" s="156"/>
      <c r="Q327" s="156"/>
      <c r="R327" s="156"/>
      <c r="S327" s="156"/>
      <c r="T327" s="162"/>
      <c r="AT327" s="163" t="s">
        <v>261</v>
      </c>
      <c r="AU327" s="163" t="s">
        <v>198</v>
      </c>
      <c r="AV327" s="163" t="s">
        <v>198</v>
      </c>
      <c r="AW327" s="163" t="s">
        <v>211</v>
      </c>
      <c r="AX327" s="163" t="s">
        <v>137</v>
      </c>
      <c r="AY327" s="163" t="s">
        <v>251</v>
      </c>
    </row>
    <row r="328" spans="2:65" s="6" customFormat="1" ht="15.75" customHeight="1">
      <c r="B328" s="23"/>
      <c r="C328" s="141" t="s">
        <v>681</v>
      </c>
      <c r="D328" s="141" t="s">
        <v>253</v>
      </c>
      <c r="E328" s="142" t="s">
        <v>682</v>
      </c>
      <c r="F328" s="143" t="s">
        <v>683</v>
      </c>
      <c r="G328" s="144" t="s">
        <v>205</v>
      </c>
      <c r="H328" s="145">
        <v>41.16</v>
      </c>
      <c r="I328" s="146"/>
      <c r="J328" s="147">
        <f>ROUND($I$328*$H$328,2)</f>
        <v>0</v>
      </c>
      <c r="K328" s="143" t="s">
        <v>256</v>
      </c>
      <c r="L328" s="43"/>
      <c r="M328" s="148"/>
      <c r="N328" s="149" t="s">
        <v>161</v>
      </c>
      <c r="O328" s="24"/>
      <c r="P328" s="150">
        <f>$O$328*$H$328</f>
        <v>0</v>
      </c>
      <c r="Q328" s="150">
        <v>0.0035</v>
      </c>
      <c r="R328" s="150">
        <f>$Q$328*$H$328</f>
        <v>0.14406</v>
      </c>
      <c r="S328" s="150">
        <v>0</v>
      </c>
      <c r="T328" s="151">
        <f>$S$328*$H$328</f>
        <v>0</v>
      </c>
      <c r="AR328" s="84" t="s">
        <v>354</v>
      </c>
      <c r="AT328" s="84" t="s">
        <v>253</v>
      </c>
      <c r="AU328" s="84" t="s">
        <v>198</v>
      </c>
      <c r="AY328" s="6" t="s">
        <v>251</v>
      </c>
      <c r="BE328" s="152">
        <f>IF($N$328="základní",$J$328,0)</f>
        <v>0</v>
      </c>
      <c r="BF328" s="152">
        <f>IF($N$328="snížená",$J$328,0)</f>
        <v>0</v>
      </c>
      <c r="BG328" s="152">
        <f>IF($N$328="zákl. přenesená",$J$328,0)</f>
        <v>0</v>
      </c>
      <c r="BH328" s="152">
        <f>IF($N$328="sníž. přenesená",$J$328,0)</f>
        <v>0</v>
      </c>
      <c r="BI328" s="152">
        <f>IF($N$328="nulová",$J$328,0)</f>
        <v>0</v>
      </c>
      <c r="BJ328" s="84" t="s">
        <v>137</v>
      </c>
      <c r="BK328" s="152">
        <f>ROUND($I$328*$H$328,2)</f>
        <v>0</v>
      </c>
      <c r="BL328" s="84" t="s">
        <v>354</v>
      </c>
      <c r="BM328" s="84" t="s">
        <v>684</v>
      </c>
    </row>
    <row r="329" spans="2:47" s="6" customFormat="1" ht="16.5" customHeight="1">
      <c r="B329" s="23"/>
      <c r="C329" s="24"/>
      <c r="D329" s="153" t="s">
        <v>259</v>
      </c>
      <c r="E329" s="24"/>
      <c r="F329" s="154" t="s">
        <v>685</v>
      </c>
      <c r="G329" s="24"/>
      <c r="H329" s="24"/>
      <c r="J329" s="24"/>
      <c r="K329" s="24"/>
      <c r="L329" s="43"/>
      <c r="M329" s="56"/>
      <c r="N329" s="24"/>
      <c r="O329" s="24"/>
      <c r="P329" s="24"/>
      <c r="Q329" s="24"/>
      <c r="R329" s="24"/>
      <c r="S329" s="24"/>
      <c r="T329" s="57"/>
      <c r="AT329" s="6" t="s">
        <v>259</v>
      </c>
      <c r="AU329" s="6" t="s">
        <v>198</v>
      </c>
    </row>
    <row r="330" spans="2:51" s="6" customFormat="1" ht="15.75" customHeight="1">
      <c r="B330" s="155"/>
      <c r="C330" s="156"/>
      <c r="D330" s="157" t="s">
        <v>261</v>
      </c>
      <c r="E330" s="156"/>
      <c r="F330" s="158" t="s">
        <v>523</v>
      </c>
      <c r="G330" s="156"/>
      <c r="H330" s="159">
        <v>41.16</v>
      </c>
      <c r="J330" s="156"/>
      <c r="K330" s="156"/>
      <c r="L330" s="160"/>
      <c r="M330" s="161"/>
      <c r="N330" s="156"/>
      <c r="O330" s="156"/>
      <c r="P330" s="156"/>
      <c r="Q330" s="156"/>
      <c r="R330" s="156"/>
      <c r="S330" s="156"/>
      <c r="T330" s="162"/>
      <c r="AT330" s="163" t="s">
        <v>261</v>
      </c>
      <c r="AU330" s="163" t="s">
        <v>198</v>
      </c>
      <c r="AV330" s="163" t="s">
        <v>198</v>
      </c>
      <c r="AW330" s="163" t="s">
        <v>211</v>
      </c>
      <c r="AX330" s="163" t="s">
        <v>137</v>
      </c>
      <c r="AY330" s="163" t="s">
        <v>251</v>
      </c>
    </row>
    <row r="331" spans="2:65" s="6" customFormat="1" ht="15.75" customHeight="1">
      <c r="B331" s="23"/>
      <c r="C331" s="141" t="s">
        <v>686</v>
      </c>
      <c r="D331" s="141" t="s">
        <v>253</v>
      </c>
      <c r="E331" s="142" t="s">
        <v>687</v>
      </c>
      <c r="F331" s="143" t="s">
        <v>688</v>
      </c>
      <c r="G331" s="144" t="s">
        <v>205</v>
      </c>
      <c r="H331" s="145">
        <v>16.32</v>
      </c>
      <c r="I331" s="146"/>
      <c r="J331" s="147">
        <f>ROUND($I$331*$H$331,2)</f>
        <v>0</v>
      </c>
      <c r="K331" s="143" t="s">
        <v>256</v>
      </c>
      <c r="L331" s="43"/>
      <c r="M331" s="148"/>
      <c r="N331" s="149" t="s">
        <v>161</v>
      </c>
      <c r="O331" s="24"/>
      <c r="P331" s="150">
        <f>$O$331*$H$331</f>
        <v>0</v>
      </c>
      <c r="Q331" s="150">
        <v>0.0035</v>
      </c>
      <c r="R331" s="150">
        <f>$Q$331*$H$331</f>
        <v>0.057120000000000004</v>
      </c>
      <c r="S331" s="150">
        <v>0</v>
      </c>
      <c r="T331" s="151">
        <f>$S$331*$H$331</f>
        <v>0</v>
      </c>
      <c r="AR331" s="84" t="s">
        <v>354</v>
      </c>
      <c r="AT331" s="84" t="s">
        <v>253</v>
      </c>
      <c r="AU331" s="84" t="s">
        <v>198</v>
      </c>
      <c r="AY331" s="6" t="s">
        <v>251</v>
      </c>
      <c r="BE331" s="152">
        <f>IF($N$331="základní",$J$331,0)</f>
        <v>0</v>
      </c>
      <c r="BF331" s="152">
        <f>IF($N$331="snížená",$J$331,0)</f>
        <v>0</v>
      </c>
      <c r="BG331" s="152">
        <f>IF($N$331="zákl. přenesená",$J$331,0)</f>
        <v>0</v>
      </c>
      <c r="BH331" s="152">
        <f>IF($N$331="sníž. přenesená",$J$331,0)</f>
        <v>0</v>
      </c>
      <c r="BI331" s="152">
        <f>IF($N$331="nulová",$J$331,0)</f>
        <v>0</v>
      </c>
      <c r="BJ331" s="84" t="s">
        <v>137</v>
      </c>
      <c r="BK331" s="152">
        <f>ROUND($I$331*$H$331,2)</f>
        <v>0</v>
      </c>
      <c r="BL331" s="84" t="s">
        <v>354</v>
      </c>
      <c r="BM331" s="84" t="s">
        <v>689</v>
      </c>
    </row>
    <row r="332" spans="2:47" s="6" customFormat="1" ht="16.5" customHeight="1">
      <c r="B332" s="23"/>
      <c r="C332" s="24"/>
      <c r="D332" s="153" t="s">
        <v>259</v>
      </c>
      <c r="E332" s="24"/>
      <c r="F332" s="154" t="s">
        <v>690</v>
      </c>
      <c r="G332" s="24"/>
      <c r="H332" s="24"/>
      <c r="J332" s="24"/>
      <c r="K332" s="24"/>
      <c r="L332" s="43"/>
      <c r="M332" s="56"/>
      <c r="N332" s="24"/>
      <c r="O332" s="24"/>
      <c r="P332" s="24"/>
      <c r="Q332" s="24"/>
      <c r="R332" s="24"/>
      <c r="S332" s="24"/>
      <c r="T332" s="57"/>
      <c r="AT332" s="6" t="s">
        <v>259</v>
      </c>
      <c r="AU332" s="6" t="s">
        <v>198</v>
      </c>
    </row>
    <row r="333" spans="2:51" s="6" customFormat="1" ht="15.75" customHeight="1">
      <c r="B333" s="155"/>
      <c r="C333" s="156"/>
      <c r="D333" s="157" t="s">
        <v>261</v>
      </c>
      <c r="E333" s="156"/>
      <c r="F333" s="158" t="s">
        <v>524</v>
      </c>
      <c r="G333" s="156"/>
      <c r="H333" s="159">
        <v>16.32</v>
      </c>
      <c r="J333" s="156"/>
      <c r="K333" s="156"/>
      <c r="L333" s="160"/>
      <c r="M333" s="161"/>
      <c r="N333" s="156"/>
      <c r="O333" s="156"/>
      <c r="P333" s="156"/>
      <c r="Q333" s="156"/>
      <c r="R333" s="156"/>
      <c r="S333" s="156"/>
      <c r="T333" s="162"/>
      <c r="AT333" s="163" t="s">
        <v>261</v>
      </c>
      <c r="AU333" s="163" t="s">
        <v>198</v>
      </c>
      <c r="AV333" s="163" t="s">
        <v>198</v>
      </c>
      <c r="AW333" s="163" t="s">
        <v>211</v>
      </c>
      <c r="AX333" s="163" t="s">
        <v>137</v>
      </c>
      <c r="AY333" s="163" t="s">
        <v>251</v>
      </c>
    </row>
    <row r="334" spans="2:65" s="6" customFormat="1" ht="15.75" customHeight="1">
      <c r="B334" s="23"/>
      <c r="C334" s="141" t="s">
        <v>691</v>
      </c>
      <c r="D334" s="141" t="s">
        <v>253</v>
      </c>
      <c r="E334" s="142" t="s">
        <v>692</v>
      </c>
      <c r="F334" s="143" t="s">
        <v>693</v>
      </c>
      <c r="G334" s="144" t="s">
        <v>318</v>
      </c>
      <c r="H334" s="145">
        <v>0.217</v>
      </c>
      <c r="I334" s="146"/>
      <c r="J334" s="147">
        <f>ROUND($I$334*$H$334,2)</f>
        <v>0</v>
      </c>
      <c r="K334" s="143" t="s">
        <v>256</v>
      </c>
      <c r="L334" s="43"/>
      <c r="M334" s="148"/>
      <c r="N334" s="149" t="s">
        <v>161</v>
      </c>
      <c r="O334" s="24"/>
      <c r="P334" s="150">
        <f>$O$334*$H$334</f>
        <v>0</v>
      </c>
      <c r="Q334" s="150">
        <v>0</v>
      </c>
      <c r="R334" s="150">
        <f>$Q$334*$H$334</f>
        <v>0</v>
      </c>
      <c r="S334" s="150">
        <v>0</v>
      </c>
      <c r="T334" s="151">
        <f>$S$334*$H$334</f>
        <v>0</v>
      </c>
      <c r="AR334" s="84" t="s">
        <v>354</v>
      </c>
      <c r="AT334" s="84" t="s">
        <v>253</v>
      </c>
      <c r="AU334" s="84" t="s">
        <v>198</v>
      </c>
      <c r="AY334" s="6" t="s">
        <v>251</v>
      </c>
      <c r="BE334" s="152">
        <f>IF($N$334="základní",$J$334,0)</f>
        <v>0</v>
      </c>
      <c r="BF334" s="152">
        <f>IF($N$334="snížená",$J$334,0)</f>
        <v>0</v>
      </c>
      <c r="BG334" s="152">
        <f>IF($N$334="zákl. přenesená",$J$334,0)</f>
        <v>0</v>
      </c>
      <c r="BH334" s="152">
        <f>IF($N$334="sníž. přenesená",$J$334,0)</f>
        <v>0</v>
      </c>
      <c r="BI334" s="152">
        <f>IF($N$334="nulová",$J$334,0)</f>
        <v>0</v>
      </c>
      <c r="BJ334" s="84" t="s">
        <v>137</v>
      </c>
      <c r="BK334" s="152">
        <f>ROUND($I$334*$H$334,2)</f>
        <v>0</v>
      </c>
      <c r="BL334" s="84" t="s">
        <v>354</v>
      </c>
      <c r="BM334" s="84" t="s">
        <v>694</v>
      </c>
    </row>
    <row r="335" spans="2:47" s="6" customFormat="1" ht="27" customHeight="1">
      <c r="B335" s="23"/>
      <c r="C335" s="24"/>
      <c r="D335" s="153" t="s">
        <v>259</v>
      </c>
      <c r="E335" s="24"/>
      <c r="F335" s="154" t="s">
        <v>695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259</v>
      </c>
      <c r="AU335" s="6" t="s">
        <v>198</v>
      </c>
    </row>
    <row r="336" spans="2:63" s="128" customFormat="1" ht="30.75" customHeight="1">
      <c r="B336" s="129"/>
      <c r="C336" s="130"/>
      <c r="D336" s="130" t="s">
        <v>189</v>
      </c>
      <c r="E336" s="139" t="s">
        <v>696</v>
      </c>
      <c r="F336" s="139" t="s">
        <v>697</v>
      </c>
      <c r="G336" s="130"/>
      <c r="H336" s="130"/>
      <c r="J336" s="140">
        <f>$BK$336</f>
        <v>0</v>
      </c>
      <c r="K336" s="130"/>
      <c r="L336" s="133"/>
      <c r="M336" s="134"/>
      <c r="N336" s="130"/>
      <c r="O336" s="130"/>
      <c r="P336" s="135">
        <f>SUM($P$337:$P$343)</f>
        <v>0</v>
      </c>
      <c r="Q336" s="130"/>
      <c r="R336" s="135">
        <f>SUM($R$337:$R$343)</f>
        <v>0.0015</v>
      </c>
      <c r="S336" s="130"/>
      <c r="T336" s="136">
        <f>SUM($T$337:$T$343)</f>
        <v>0.02517</v>
      </c>
      <c r="AR336" s="137" t="s">
        <v>198</v>
      </c>
      <c r="AT336" s="137" t="s">
        <v>189</v>
      </c>
      <c r="AU336" s="137" t="s">
        <v>137</v>
      </c>
      <c r="AY336" s="137" t="s">
        <v>251</v>
      </c>
      <c r="BK336" s="138">
        <f>SUM($BK$337:$BK$343)</f>
        <v>0</v>
      </c>
    </row>
    <row r="337" spans="2:65" s="6" customFormat="1" ht="15.75" customHeight="1">
      <c r="B337" s="23"/>
      <c r="C337" s="141" t="s">
        <v>698</v>
      </c>
      <c r="D337" s="141" t="s">
        <v>253</v>
      </c>
      <c r="E337" s="142" t="s">
        <v>699</v>
      </c>
      <c r="F337" s="143" t="s">
        <v>700</v>
      </c>
      <c r="G337" s="144" t="s">
        <v>559</v>
      </c>
      <c r="H337" s="145">
        <v>1</v>
      </c>
      <c r="I337" s="146"/>
      <c r="J337" s="147">
        <f>ROUND($I$337*$H$337,2)</f>
        <v>0</v>
      </c>
      <c r="K337" s="143" t="s">
        <v>256</v>
      </c>
      <c r="L337" s="43"/>
      <c r="M337" s="148"/>
      <c r="N337" s="149" t="s">
        <v>161</v>
      </c>
      <c r="O337" s="24"/>
      <c r="P337" s="150">
        <f>$O$337*$H$337</f>
        <v>0</v>
      </c>
      <c r="Q337" s="150">
        <v>0.0015</v>
      </c>
      <c r="R337" s="150">
        <f>$Q$337*$H$337</f>
        <v>0.0015</v>
      </c>
      <c r="S337" s="150">
        <v>0</v>
      </c>
      <c r="T337" s="151">
        <f>$S$337*$H$337</f>
        <v>0</v>
      </c>
      <c r="AR337" s="84" t="s">
        <v>354</v>
      </c>
      <c r="AT337" s="84" t="s">
        <v>253</v>
      </c>
      <c r="AU337" s="84" t="s">
        <v>198</v>
      </c>
      <c r="AY337" s="6" t="s">
        <v>251</v>
      </c>
      <c r="BE337" s="152">
        <f>IF($N$337="základní",$J$337,0)</f>
        <v>0</v>
      </c>
      <c r="BF337" s="152">
        <f>IF($N$337="snížená",$J$337,0)</f>
        <v>0</v>
      </c>
      <c r="BG337" s="152">
        <f>IF($N$337="zákl. přenesená",$J$337,0)</f>
        <v>0</v>
      </c>
      <c r="BH337" s="152">
        <f>IF($N$337="sníž. přenesená",$J$337,0)</f>
        <v>0</v>
      </c>
      <c r="BI337" s="152">
        <f>IF($N$337="nulová",$J$337,0)</f>
        <v>0</v>
      </c>
      <c r="BJ337" s="84" t="s">
        <v>137</v>
      </c>
      <c r="BK337" s="152">
        <f>ROUND($I$337*$H$337,2)</f>
        <v>0</v>
      </c>
      <c r="BL337" s="84" t="s">
        <v>354</v>
      </c>
      <c r="BM337" s="84" t="s">
        <v>701</v>
      </c>
    </row>
    <row r="338" spans="2:47" s="6" customFormat="1" ht="16.5" customHeight="1">
      <c r="B338" s="23"/>
      <c r="C338" s="24"/>
      <c r="D338" s="153" t="s">
        <v>259</v>
      </c>
      <c r="E338" s="24"/>
      <c r="F338" s="154" t="s">
        <v>702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259</v>
      </c>
      <c r="AU338" s="6" t="s">
        <v>198</v>
      </c>
    </row>
    <row r="339" spans="2:51" s="6" customFormat="1" ht="15.75" customHeight="1">
      <c r="B339" s="155"/>
      <c r="C339" s="156"/>
      <c r="D339" s="157" t="s">
        <v>261</v>
      </c>
      <c r="E339" s="156"/>
      <c r="F339" s="158" t="s">
        <v>137</v>
      </c>
      <c r="G339" s="156"/>
      <c r="H339" s="159">
        <v>1</v>
      </c>
      <c r="J339" s="156"/>
      <c r="K339" s="156"/>
      <c r="L339" s="160"/>
      <c r="M339" s="161"/>
      <c r="N339" s="156"/>
      <c r="O339" s="156"/>
      <c r="P339" s="156"/>
      <c r="Q339" s="156"/>
      <c r="R339" s="156"/>
      <c r="S339" s="156"/>
      <c r="T339" s="162"/>
      <c r="AT339" s="163" t="s">
        <v>261</v>
      </c>
      <c r="AU339" s="163" t="s">
        <v>198</v>
      </c>
      <c r="AV339" s="163" t="s">
        <v>198</v>
      </c>
      <c r="AW339" s="163" t="s">
        <v>211</v>
      </c>
      <c r="AX339" s="163" t="s">
        <v>190</v>
      </c>
      <c r="AY339" s="163" t="s">
        <v>251</v>
      </c>
    </row>
    <row r="340" spans="2:65" s="6" customFormat="1" ht="15.75" customHeight="1">
      <c r="B340" s="23"/>
      <c r="C340" s="141" t="s">
        <v>703</v>
      </c>
      <c r="D340" s="141" t="s">
        <v>253</v>
      </c>
      <c r="E340" s="142" t="s">
        <v>704</v>
      </c>
      <c r="F340" s="143" t="s">
        <v>705</v>
      </c>
      <c r="G340" s="144" t="s">
        <v>559</v>
      </c>
      <c r="H340" s="145">
        <v>1</v>
      </c>
      <c r="I340" s="146"/>
      <c r="J340" s="147">
        <f>ROUND($I$340*$H$340,2)</f>
        <v>0</v>
      </c>
      <c r="K340" s="143" t="s">
        <v>256</v>
      </c>
      <c r="L340" s="43"/>
      <c r="M340" s="148"/>
      <c r="N340" s="149" t="s">
        <v>161</v>
      </c>
      <c r="O340" s="24"/>
      <c r="P340" s="150">
        <f>$O$340*$H$340</f>
        <v>0</v>
      </c>
      <c r="Q340" s="150">
        <v>0</v>
      </c>
      <c r="R340" s="150">
        <f>$Q$340*$H$340</f>
        <v>0</v>
      </c>
      <c r="S340" s="150">
        <v>0.02517</v>
      </c>
      <c r="T340" s="151">
        <f>$S$340*$H$340</f>
        <v>0.02517</v>
      </c>
      <c r="AR340" s="84" t="s">
        <v>354</v>
      </c>
      <c r="AT340" s="84" t="s">
        <v>253</v>
      </c>
      <c r="AU340" s="84" t="s">
        <v>198</v>
      </c>
      <c r="AY340" s="6" t="s">
        <v>251</v>
      </c>
      <c r="BE340" s="152">
        <f>IF($N$340="základní",$J$340,0)</f>
        <v>0</v>
      </c>
      <c r="BF340" s="152">
        <f>IF($N$340="snížená",$J$340,0)</f>
        <v>0</v>
      </c>
      <c r="BG340" s="152">
        <f>IF($N$340="zákl. přenesená",$J$340,0)</f>
        <v>0</v>
      </c>
      <c r="BH340" s="152">
        <f>IF($N$340="sníž. přenesená",$J$340,0)</f>
        <v>0</v>
      </c>
      <c r="BI340" s="152">
        <f>IF($N$340="nulová",$J$340,0)</f>
        <v>0</v>
      </c>
      <c r="BJ340" s="84" t="s">
        <v>137</v>
      </c>
      <c r="BK340" s="152">
        <f>ROUND($I$340*$H$340,2)</f>
        <v>0</v>
      </c>
      <c r="BL340" s="84" t="s">
        <v>354</v>
      </c>
      <c r="BM340" s="84" t="s">
        <v>706</v>
      </c>
    </row>
    <row r="341" spans="2:47" s="6" customFormat="1" ht="16.5" customHeight="1">
      <c r="B341" s="23"/>
      <c r="C341" s="24"/>
      <c r="D341" s="153" t="s">
        <v>259</v>
      </c>
      <c r="E341" s="24"/>
      <c r="F341" s="154" t="s">
        <v>707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259</v>
      </c>
      <c r="AU341" s="6" t="s">
        <v>198</v>
      </c>
    </row>
    <row r="342" spans="2:65" s="6" customFormat="1" ht="15.75" customHeight="1">
      <c r="B342" s="23"/>
      <c r="C342" s="141" t="s">
        <v>708</v>
      </c>
      <c r="D342" s="141" t="s">
        <v>253</v>
      </c>
      <c r="E342" s="142" t="s">
        <v>709</v>
      </c>
      <c r="F342" s="143" t="s">
        <v>710</v>
      </c>
      <c r="G342" s="144" t="s">
        <v>318</v>
      </c>
      <c r="H342" s="145">
        <v>0.002</v>
      </c>
      <c r="I342" s="146"/>
      <c r="J342" s="147">
        <f>ROUND($I$342*$H$342,2)</f>
        <v>0</v>
      </c>
      <c r="K342" s="143" t="s">
        <v>256</v>
      </c>
      <c r="L342" s="43"/>
      <c r="M342" s="148"/>
      <c r="N342" s="149" t="s">
        <v>161</v>
      </c>
      <c r="O342" s="24"/>
      <c r="P342" s="150">
        <f>$O$342*$H$342</f>
        <v>0</v>
      </c>
      <c r="Q342" s="150">
        <v>0</v>
      </c>
      <c r="R342" s="150">
        <f>$Q$342*$H$342</f>
        <v>0</v>
      </c>
      <c r="S342" s="150">
        <v>0</v>
      </c>
      <c r="T342" s="151">
        <f>$S$342*$H$342</f>
        <v>0</v>
      </c>
      <c r="AR342" s="84" t="s">
        <v>354</v>
      </c>
      <c r="AT342" s="84" t="s">
        <v>253</v>
      </c>
      <c r="AU342" s="84" t="s">
        <v>198</v>
      </c>
      <c r="AY342" s="6" t="s">
        <v>251</v>
      </c>
      <c r="BE342" s="152">
        <f>IF($N$342="základní",$J$342,0)</f>
        <v>0</v>
      </c>
      <c r="BF342" s="152">
        <f>IF($N$342="snížená",$J$342,0)</f>
        <v>0</v>
      </c>
      <c r="BG342" s="152">
        <f>IF($N$342="zákl. přenesená",$J$342,0)</f>
        <v>0</v>
      </c>
      <c r="BH342" s="152">
        <f>IF($N$342="sníž. přenesená",$J$342,0)</f>
        <v>0</v>
      </c>
      <c r="BI342" s="152">
        <f>IF($N$342="nulová",$J$342,0)</f>
        <v>0</v>
      </c>
      <c r="BJ342" s="84" t="s">
        <v>137</v>
      </c>
      <c r="BK342" s="152">
        <f>ROUND($I$342*$H$342,2)</f>
        <v>0</v>
      </c>
      <c r="BL342" s="84" t="s">
        <v>354</v>
      </c>
      <c r="BM342" s="84" t="s">
        <v>711</v>
      </c>
    </row>
    <row r="343" spans="2:47" s="6" customFormat="1" ht="27" customHeight="1">
      <c r="B343" s="23"/>
      <c r="C343" s="24"/>
      <c r="D343" s="153" t="s">
        <v>259</v>
      </c>
      <c r="E343" s="24"/>
      <c r="F343" s="154" t="s">
        <v>712</v>
      </c>
      <c r="G343" s="24"/>
      <c r="H343" s="24"/>
      <c r="J343" s="24"/>
      <c r="K343" s="24"/>
      <c r="L343" s="43"/>
      <c r="M343" s="56"/>
      <c r="N343" s="24"/>
      <c r="O343" s="24"/>
      <c r="P343" s="24"/>
      <c r="Q343" s="24"/>
      <c r="R343" s="24"/>
      <c r="S343" s="24"/>
      <c r="T343" s="57"/>
      <c r="AT343" s="6" t="s">
        <v>259</v>
      </c>
      <c r="AU343" s="6" t="s">
        <v>198</v>
      </c>
    </row>
    <row r="344" spans="2:63" s="128" customFormat="1" ht="30.75" customHeight="1">
      <c r="B344" s="129"/>
      <c r="C344" s="130"/>
      <c r="D344" s="130" t="s">
        <v>189</v>
      </c>
      <c r="E344" s="139" t="s">
        <v>713</v>
      </c>
      <c r="F344" s="139" t="s">
        <v>714</v>
      </c>
      <c r="G344" s="130"/>
      <c r="H344" s="130"/>
      <c r="J344" s="140">
        <f>$BK$344</f>
        <v>0</v>
      </c>
      <c r="K344" s="130"/>
      <c r="L344" s="133"/>
      <c r="M344" s="134"/>
      <c r="N344" s="130"/>
      <c r="O344" s="130"/>
      <c r="P344" s="135">
        <f>SUM($P$345:$P$352)</f>
        <v>0</v>
      </c>
      <c r="Q344" s="130"/>
      <c r="R344" s="135">
        <f>SUM($R$345:$R$352)</f>
        <v>0.04004</v>
      </c>
      <c r="S344" s="130"/>
      <c r="T344" s="136">
        <f>SUM($T$345:$T$352)</f>
        <v>0.04728</v>
      </c>
      <c r="AR344" s="137" t="s">
        <v>198</v>
      </c>
      <c r="AT344" s="137" t="s">
        <v>189</v>
      </c>
      <c r="AU344" s="137" t="s">
        <v>137</v>
      </c>
      <c r="AY344" s="137" t="s">
        <v>251</v>
      </c>
      <c r="BK344" s="138">
        <f>SUM($BK$345:$BK$352)</f>
        <v>0</v>
      </c>
    </row>
    <row r="345" spans="2:65" s="6" customFormat="1" ht="15.75" customHeight="1">
      <c r="B345" s="23"/>
      <c r="C345" s="141" t="s">
        <v>715</v>
      </c>
      <c r="D345" s="141" t="s">
        <v>253</v>
      </c>
      <c r="E345" s="142" t="s">
        <v>716</v>
      </c>
      <c r="F345" s="143" t="s">
        <v>717</v>
      </c>
      <c r="G345" s="144" t="s">
        <v>277</v>
      </c>
      <c r="H345" s="145">
        <v>12</v>
      </c>
      <c r="I345" s="146"/>
      <c r="J345" s="147">
        <f>ROUND($I$345*$H$345,2)</f>
        <v>0</v>
      </c>
      <c r="K345" s="143" t="s">
        <v>256</v>
      </c>
      <c r="L345" s="43"/>
      <c r="M345" s="148"/>
      <c r="N345" s="149" t="s">
        <v>161</v>
      </c>
      <c r="O345" s="24"/>
      <c r="P345" s="150">
        <f>$O$345*$H$345</f>
        <v>0</v>
      </c>
      <c r="Q345" s="150">
        <v>0</v>
      </c>
      <c r="R345" s="150">
        <f>$Q$345*$H$345</f>
        <v>0</v>
      </c>
      <c r="S345" s="150">
        <v>0.00394</v>
      </c>
      <c r="T345" s="151">
        <f>$S$345*$H$345</f>
        <v>0.04728</v>
      </c>
      <c r="AR345" s="84" t="s">
        <v>354</v>
      </c>
      <c r="AT345" s="84" t="s">
        <v>253</v>
      </c>
      <c r="AU345" s="84" t="s">
        <v>198</v>
      </c>
      <c r="AY345" s="6" t="s">
        <v>251</v>
      </c>
      <c r="BE345" s="152">
        <f>IF($N$345="základní",$J$345,0)</f>
        <v>0</v>
      </c>
      <c r="BF345" s="152">
        <f>IF($N$345="snížená",$J$345,0)</f>
        <v>0</v>
      </c>
      <c r="BG345" s="152">
        <f>IF($N$345="zákl. přenesená",$J$345,0)</f>
        <v>0</v>
      </c>
      <c r="BH345" s="152">
        <f>IF($N$345="sníž. přenesená",$J$345,0)</f>
        <v>0</v>
      </c>
      <c r="BI345" s="152">
        <f>IF($N$345="nulová",$J$345,0)</f>
        <v>0</v>
      </c>
      <c r="BJ345" s="84" t="s">
        <v>137</v>
      </c>
      <c r="BK345" s="152">
        <f>ROUND($I$345*$H$345,2)</f>
        <v>0</v>
      </c>
      <c r="BL345" s="84" t="s">
        <v>354</v>
      </c>
      <c r="BM345" s="84" t="s">
        <v>718</v>
      </c>
    </row>
    <row r="346" spans="2:47" s="6" customFormat="1" ht="16.5" customHeight="1">
      <c r="B346" s="23"/>
      <c r="C346" s="24"/>
      <c r="D346" s="153" t="s">
        <v>259</v>
      </c>
      <c r="E346" s="24"/>
      <c r="F346" s="154" t="s">
        <v>719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259</v>
      </c>
      <c r="AU346" s="6" t="s">
        <v>198</v>
      </c>
    </row>
    <row r="347" spans="2:51" s="6" customFormat="1" ht="15.75" customHeight="1">
      <c r="B347" s="155"/>
      <c r="C347" s="156"/>
      <c r="D347" s="157" t="s">
        <v>261</v>
      </c>
      <c r="E347" s="156"/>
      <c r="F347" s="158" t="s">
        <v>326</v>
      </c>
      <c r="G347" s="156"/>
      <c r="H347" s="159">
        <v>12</v>
      </c>
      <c r="J347" s="156"/>
      <c r="K347" s="156"/>
      <c r="L347" s="160"/>
      <c r="M347" s="161"/>
      <c r="N347" s="156"/>
      <c r="O347" s="156"/>
      <c r="P347" s="156"/>
      <c r="Q347" s="156"/>
      <c r="R347" s="156"/>
      <c r="S347" s="156"/>
      <c r="T347" s="162"/>
      <c r="AT347" s="163" t="s">
        <v>261</v>
      </c>
      <c r="AU347" s="163" t="s">
        <v>198</v>
      </c>
      <c r="AV347" s="163" t="s">
        <v>198</v>
      </c>
      <c r="AW347" s="163" t="s">
        <v>211</v>
      </c>
      <c r="AX347" s="163" t="s">
        <v>137</v>
      </c>
      <c r="AY347" s="163" t="s">
        <v>251</v>
      </c>
    </row>
    <row r="348" spans="2:65" s="6" customFormat="1" ht="15.75" customHeight="1">
      <c r="B348" s="23"/>
      <c r="C348" s="141" t="s">
        <v>720</v>
      </c>
      <c r="D348" s="141" t="s">
        <v>253</v>
      </c>
      <c r="E348" s="142" t="s">
        <v>721</v>
      </c>
      <c r="F348" s="143" t="s">
        <v>722</v>
      </c>
      <c r="G348" s="144" t="s">
        <v>277</v>
      </c>
      <c r="H348" s="145">
        <v>14</v>
      </c>
      <c r="I348" s="146"/>
      <c r="J348" s="147">
        <f>ROUND($I$348*$H$348,2)</f>
        <v>0</v>
      </c>
      <c r="K348" s="143" t="s">
        <v>256</v>
      </c>
      <c r="L348" s="43"/>
      <c r="M348" s="148"/>
      <c r="N348" s="149" t="s">
        <v>161</v>
      </c>
      <c r="O348" s="24"/>
      <c r="P348" s="150">
        <f>$O$348*$H$348</f>
        <v>0</v>
      </c>
      <c r="Q348" s="150">
        <v>0.00286</v>
      </c>
      <c r="R348" s="150">
        <f>$Q$348*$H$348</f>
        <v>0.04004</v>
      </c>
      <c r="S348" s="150">
        <v>0</v>
      </c>
      <c r="T348" s="151">
        <f>$S$348*$H$348</f>
        <v>0</v>
      </c>
      <c r="AR348" s="84" t="s">
        <v>354</v>
      </c>
      <c r="AT348" s="84" t="s">
        <v>253</v>
      </c>
      <c r="AU348" s="84" t="s">
        <v>198</v>
      </c>
      <c r="AY348" s="6" t="s">
        <v>251</v>
      </c>
      <c r="BE348" s="152">
        <f>IF($N$348="základní",$J$348,0)</f>
        <v>0</v>
      </c>
      <c r="BF348" s="152">
        <f>IF($N$348="snížená",$J$348,0)</f>
        <v>0</v>
      </c>
      <c r="BG348" s="152">
        <f>IF($N$348="zákl. přenesená",$J$348,0)</f>
        <v>0</v>
      </c>
      <c r="BH348" s="152">
        <f>IF($N$348="sníž. přenesená",$J$348,0)</f>
        <v>0</v>
      </c>
      <c r="BI348" s="152">
        <f>IF($N$348="nulová",$J$348,0)</f>
        <v>0</v>
      </c>
      <c r="BJ348" s="84" t="s">
        <v>137</v>
      </c>
      <c r="BK348" s="152">
        <f>ROUND($I$348*$H$348,2)</f>
        <v>0</v>
      </c>
      <c r="BL348" s="84" t="s">
        <v>354</v>
      </c>
      <c r="BM348" s="84" t="s">
        <v>723</v>
      </c>
    </row>
    <row r="349" spans="2:47" s="6" customFormat="1" ht="16.5" customHeight="1">
      <c r="B349" s="23"/>
      <c r="C349" s="24"/>
      <c r="D349" s="153" t="s">
        <v>259</v>
      </c>
      <c r="E349" s="24"/>
      <c r="F349" s="154" t="s">
        <v>724</v>
      </c>
      <c r="G349" s="24"/>
      <c r="H349" s="24"/>
      <c r="J349" s="24"/>
      <c r="K349" s="24"/>
      <c r="L349" s="43"/>
      <c r="M349" s="56"/>
      <c r="N349" s="24"/>
      <c r="O349" s="24"/>
      <c r="P349" s="24"/>
      <c r="Q349" s="24"/>
      <c r="R349" s="24"/>
      <c r="S349" s="24"/>
      <c r="T349" s="57"/>
      <c r="AT349" s="6" t="s">
        <v>259</v>
      </c>
      <c r="AU349" s="6" t="s">
        <v>198</v>
      </c>
    </row>
    <row r="350" spans="2:51" s="6" customFormat="1" ht="15.75" customHeight="1">
      <c r="B350" s="155"/>
      <c r="C350" s="156"/>
      <c r="D350" s="157" t="s">
        <v>261</v>
      </c>
      <c r="E350" s="156"/>
      <c r="F350" s="158" t="s">
        <v>342</v>
      </c>
      <c r="G350" s="156"/>
      <c r="H350" s="159">
        <v>14</v>
      </c>
      <c r="J350" s="156"/>
      <c r="K350" s="156"/>
      <c r="L350" s="160"/>
      <c r="M350" s="161"/>
      <c r="N350" s="156"/>
      <c r="O350" s="156"/>
      <c r="P350" s="156"/>
      <c r="Q350" s="156"/>
      <c r="R350" s="156"/>
      <c r="S350" s="156"/>
      <c r="T350" s="162"/>
      <c r="AT350" s="163" t="s">
        <v>261</v>
      </c>
      <c r="AU350" s="163" t="s">
        <v>198</v>
      </c>
      <c r="AV350" s="163" t="s">
        <v>198</v>
      </c>
      <c r="AW350" s="163" t="s">
        <v>211</v>
      </c>
      <c r="AX350" s="163" t="s">
        <v>137</v>
      </c>
      <c r="AY350" s="163" t="s">
        <v>251</v>
      </c>
    </row>
    <row r="351" spans="2:65" s="6" customFormat="1" ht="15.75" customHeight="1">
      <c r="B351" s="23"/>
      <c r="C351" s="141" t="s">
        <v>725</v>
      </c>
      <c r="D351" s="141" t="s">
        <v>253</v>
      </c>
      <c r="E351" s="142" t="s">
        <v>726</v>
      </c>
      <c r="F351" s="143" t="s">
        <v>727</v>
      </c>
      <c r="G351" s="144" t="s">
        <v>318</v>
      </c>
      <c r="H351" s="145">
        <v>0.04</v>
      </c>
      <c r="I351" s="146"/>
      <c r="J351" s="147">
        <f>ROUND($I$351*$H$351,2)</f>
        <v>0</v>
      </c>
      <c r="K351" s="143" t="s">
        <v>256</v>
      </c>
      <c r="L351" s="43"/>
      <c r="M351" s="148"/>
      <c r="N351" s="149" t="s">
        <v>161</v>
      </c>
      <c r="O351" s="24"/>
      <c r="P351" s="150">
        <f>$O$351*$H$351</f>
        <v>0</v>
      </c>
      <c r="Q351" s="150">
        <v>0</v>
      </c>
      <c r="R351" s="150">
        <f>$Q$351*$H$351</f>
        <v>0</v>
      </c>
      <c r="S351" s="150">
        <v>0</v>
      </c>
      <c r="T351" s="151">
        <f>$S$351*$H$351</f>
        <v>0</v>
      </c>
      <c r="AR351" s="84" t="s">
        <v>354</v>
      </c>
      <c r="AT351" s="84" t="s">
        <v>253</v>
      </c>
      <c r="AU351" s="84" t="s">
        <v>198</v>
      </c>
      <c r="AY351" s="6" t="s">
        <v>251</v>
      </c>
      <c r="BE351" s="152">
        <f>IF($N$351="základní",$J$351,0)</f>
        <v>0</v>
      </c>
      <c r="BF351" s="152">
        <f>IF($N$351="snížená",$J$351,0)</f>
        <v>0</v>
      </c>
      <c r="BG351" s="152">
        <f>IF($N$351="zákl. přenesená",$J$351,0)</f>
        <v>0</v>
      </c>
      <c r="BH351" s="152">
        <f>IF($N$351="sníž. přenesená",$J$351,0)</f>
        <v>0</v>
      </c>
      <c r="BI351" s="152">
        <f>IF($N$351="nulová",$J$351,0)</f>
        <v>0</v>
      </c>
      <c r="BJ351" s="84" t="s">
        <v>137</v>
      </c>
      <c r="BK351" s="152">
        <f>ROUND($I$351*$H$351,2)</f>
        <v>0</v>
      </c>
      <c r="BL351" s="84" t="s">
        <v>354</v>
      </c>
      <c r="BM351" s="84" t="s">
        <v>728</v>
      </c>
    </row>
    <row r="352" spans="2:47" s="6" customFormat="1" ht="27" customHeight="1">
      <c r="B352" s="23"/>
      <c r="C352" s="24"/>
      <c r="D352" s="153" t="s">
        <v>259</v>
      </c>
      <c r="E352" s="24"/>
      <c r="F352" s="154" t="s">
        <v>729</v>
      </c>
      <c r="G352" s="24"/>
      <c r="H352" s="24"/>
      <c r="J352" s="24"/>
      <c r="K352" s="24"/>
      <c r="L352" s="43"/>
      <c r="M352" s="56"/>
      <c r="N352" s="24"/>
      <c r="O352" s="24"/>
      <c r="P352" s="24"/>
      <c r="Q352" s="24"/>
      <c r="R352" s="24"/>
      <c r="S352" s="24"/>
      <c r="T352" s="57"/>
      <c r="AT352" s="6" t="s">
        <v>259</v>
      </c>
      <c r="AU352" s="6" t="s">
        <v>198</v>
      </c>
    </row>
    <row r="353" spans="2:63" s="128" customFormat="1" ht="30.75" customHeight="1">
      <c r="B353" s="129"/>
      <c r="C353" s="130"/>
      <c r="D353" s="130" t="s">
        <v>189</v>
      </c>
      <c r="E353" s="139" t="s">
        <v>730</v>
      </c>
      <c r="F353" s="139" t="s">
        <v>731</v>
      </c>
      <c r="G353" s="130"/>
      <c r="H353" s="130"/>
      <c r="J353" s="140">
        <f>$BK$353</f>
        <v>0</v>
      </c>
      <c r="K353" s="130"/>
      <c r="L353" s="133"/>
      <c r="M353" s="134"/>
      <c r="N353" s="130"/>
      <c r="O353" s="130"/>
      <c r="P353" s="135">
        <f>SUM($P$354:$P$379)</f>
        <v>0</v>
      </c>
      <c r="Q353" s="130"/>
      <c r="R353" s="135">
        <f>SUM($R$354:$R$379)</f>
        <v>0.10399242</v>
      </c>
      <c r="S353" s="130"/>
      <c r="T353" s="136">
        <f>SUM($T$354:$T$379)</f>
        <v>0.16288</v>
      </c>
      <c r="AR353" s="137" t="s">
        <v>198</v>
      </c>
      <c r="AT353" s="137" t="s">
        <v>189</v>
      </c>
      <c r="AU353" s="137" t="s">
        <v>137</v>
      </c>
      <c r="AY353" s="137" t="s">
        <v>251</v>
      </c>
      <c r="BK353" s="138">
        <f>SUM($BK$354:$BK$379)</f>
        <v>0</v>
      </c>
    </row>
    <row r="354" spans="2:65" s="6" customFormat="1" ht="15.75" customHeight="1">
      <c r="B354" s="23"/>
      <c r="C354" s="141" t="s">
        <v>732</v>
      </c>
      <c r="D354" s="141" t="s">
        <v>253</v>
      </c>
      <c r="E354" s="142" t="s">
        <v>733</v>
      </c>
      <c r="F354" s="143" t="s">
        <v>734</v>
      </c>
      <c r="G354" s="144" t="s">
        <v>277</v>
      </c>
      <c r="H354" s="145">
        <v>40.54</v>
      </c>
      <c r="I354" s="146"/>
      <c r="J354" s="147">
        <f>ROUND($I$354*$H$354,2)</f>
        <v>0</v>
      </c>
      <c r="K354" s="143" t="s">
        <v>256</v>
      </c>
      <c r="L354" s="43"/>
      <c r="M354" s="148"/>
      <c r="N354" s="149" t="s">
        <v>161</v>
      </c>
      <c r="O354" s="24"/>
      <c r="P354" s="150">
        <f>$O$354*$H$354</f>
        <v>0</v>
      </c>
      <c r="Q354" s="150">
        <v>6E-05</v>
      </c>
      <c r="R354" s="150">
        <f>$Q$354*$H$354</f>
        <v>0.0024324</v>
      </c>
      <c r="S354" s="150">
        <v>0</v>
      </c>
      <c r="T354" s="151">
        <f>$S$354*$H$354</f>
        <v>0</v>
      </c>
      <c r="AR354" s="84" t="s">
        <v>354</v>
      </c>
      <c r="AT354" s="84" t="s">
        <v>253</v>
      </c>
      <c r="AU354" s="84" t="s">
        <v>198</v>
      </c>
      <c r="AY354" s="6" t="s">
        <v>251</v>
      </c>
      <c r="BE354" s="152">
        <f>IF($N$354="základní",$J$354,0)</f>
        <v>0</v>
      </c>
      <c r="BF354" s="152">
        <f>IF($N$354="snížená",$J$354,0)</f>
        <v>0</v>
      </c>
      <c r="BG354" s="152">
        <f>IF($N$354="zákl. přenesená",$J$354,0)</f>
        <v>0</v>
      </c>
      <c r="BH354" s="152">
        <f>IF($N$354="sníž. přenesená",$J$354,0)</f>
        <v>0</v>
      </c>
      <c r="BI354" s="152">
        <f>IF($N$354="nulová",$J$354,0)</f>
        <v>0</v>
      </c>
      <c r="BJ354" s="84" t="s">
        <v>137</v>
      </c>
      <c r="BK354" s="152">
        <f>ROUND($I$354*$H$354,2)</f>
        <v>0</v>
      </c>
      <c r="BL354" s="84" t="s">
        <v>354</v>
      </c>
      <c r="BM354" s="84" t="s">
        <v>735</v>
      </c>
    </row>
    <row r="355" spans="2:47" s="6" customFormat="1" ht="16.5" customHeight="1">
      <c r="B355" s="23"/>
      <c r="C355" s="24"/>
      <c r="D355" s="153" t="s">
        <v>259</v>
      </c>
      <c r="E355" s="24"/>
      <c r="F355" s="154" t="s">
        <v>736</v>
      </c>
      <c r="G355" s="24"/>
      <c r="H355" s="24"/>
      <c r="J355" s="24"/>
      <c r="K355" s="24"/>
      <c r="L355" s="43"/>
      <c r="M355" s="56"/>
      <c r="N355" s="24"/>
      <c r="O355" s="24"/>
      <c r="P355" s="24"/>
      <c r="Q355" s="24"/>
      <c r="R355" s="24"/>
      <c r="S355" s="24"/>
      <c r="T355" s="57"/>
      <c r="AT355" s="6" t="s">
        <v>259</v>
      </c>
      <c r="AU355" s="6" t="s">
        <v>198</v>
      </c>
    </row>
    <row r="356" spans="2:51" s="6" customFormat="1" ht="15.75" customHeight="1">
      <c r="B356" s="155"/>
      <c r="C356" s="156"/>
      <c r="D356" s="157" t="s">
        <v>261</v>
      </c>
      <c r="E356" s="156"/>
      <c r="F356" s="158" t="s">
        <v>737</v>
      </c>
      <c r="G356" s="156"/>
      <c r="H356" s="159">
        <v>40.54</v>
      </c>
      <c r="J356" s="156"/>
      <c r="K356" s="156"/>
      <c r="L356" s="160"/>
      <c r="M356" s="161"/>
      <c r="N356" s="156"/>
      <c r="O356" s="156"/>
      <c r="P356" s="156"/>
      <c r="Q356" s="156"/>
      <c r="R356" s="156"/>
      <c r="S356" s="156"/>
      <c r="T356" s="162"/>
      <c r="AT356" s="163" t="s">
        <v>261</v>
      </c>
      <c r="AU356" s="163" t="s">
        <v>198</v>
      </c>
      <c r="AV356" s="163" t="s">
        <v>198</v>
      </c>
      <c r="AW356" s="163" t="s">
        <v>211</v>
      </c>
      <c r="AX356" s="163" t="s">
        <v>137</v>
      </c>
      <c r="AY356" s="163" t="s">
        <v>251</v>
      </c>
    </row>
    <row r="357" spans="2:65" s="6" customFormat="1" ht="15.75" customHeight="1">
      <c r="B357" s="23"/>
      <c r="C357" s="172" t="s">
        <v>738</v>
      </c>
      <c r="D357" s="172" t="s">
        <v>343</v>
      </c>
      <c r="E357" s="173" t="s">
        <v>739</v>
      </c>
      <c r="F357" s="174" t="s">
        <v>740</v>
      </c>
      <c r="G357" s="175" t="s">
        <v>277</v>
      </c>
      <c r="H357" s="176">
        <v>0.75</v>
      </c>
      <c r="I357" s="177"/>
      <c r="J357" s="178">
        <f>ROUND($I$357*$H$357,2)</f>
        <v>0</v>
      </c>
      <c r="K357" s="174" t="s">
        <v>256</v>
      </c>
      <c r="L357" s="179"/>
      <c r="M357" s="180"/>
      <c r="N357" s="181" t="s">
        <v>161</v>
      </c>
      <c r="O357" s="24"/>
      <c r="P357" s="150">
        <f>$O$357*$H$357</f>
        <v>0</v>
      </c>
      <c r="Q357" s="150">
        <v>0.00567</v>
      </c>
      <c r="R357" s="150">
        <f>$Q$357*$H$357</f>
        <v>0.004252499999999999</v>
      </c>
      <c r="S357" s="150">
        <v>0</v>
      </c>
      <c r="T357" s="151">
        <f>$S$357*$H$357</f>
        <v>0</v>
      </c>
      <c r="AR357" s="84" t="s">
        <v>458</v>
      </c>
      <c r="AT357" s="84" t="s">
        <v>343</v>
      </c>
      <c r="AU357" s="84" t="s">
        <v>198</v>
      </c>
      <c r="AY357" s="6" t="s">
        <v>251</v>
      </c>
      <c r="BE357" s="152">
        <f>IF($N$357="základní",$J$357,0)</f>
        <v>0</v>
      </c>
      <c r="BF357" s="152">
        <f>IF($N$357="snížená",$J$357,0)</f>
        <v>0</v>
      </c>
      <c r="BG357" s="152">
        <f>IF($N$357="zákl. přenesená",$J$357,0)</f>
        <v>0</v>
      </c>
      <c r="BH357" s="152">
        <f>IF($N$357="sníž. přenesená",$J$357,0)</f>
        <v>0</v>
      </c>
      <c r="BI357" s="152">
        <f>IF($N$357="nulová",$J$357,0)</f>
        <v>0</v>
      </c>
      <c r="BJ357" s="84" t="s">
        <v>137</v>
      </c>
      <c r="BK357" s="152">
        <f>ROUND($I$357*$H$357,2)</f>
        <v>0</v>
      </c>
      <c r="BL357" s="84" t="s">
        <v>354</v>
      </c>
      <c r="BM357" s="84" t="s">
        <v>741</v>
      </c>
    </row>
    <row r="358" spans="2:47" s="6" customFormat="1" ht="16.5" customHeight="1">
      <c r="B358" s="23"/>
      <c r="C358" s="24"/>
      <c r="D358" s="153" t="s">
        <v>259</v>
      </c>
      <c r="E358" s="24"/>
      <c r="F358" s="154" t="s">
        <v>742</v>
      </c>
      <c r="G358" s="24"/>
      <c r="H358" s="24"/>
      <c r="J358" s="24"/>
      <c r="K358" s="24"/>
      <c r="L358" s="43"/>
      <c r="M358" s="56"/>
      <c r="N358" s="24"/>
      <c r="O358" s="24"/>
      <c r="P358" s="24"/>
      <c r="Q358" s="24"/>
      <c r="R358" s="24"/>
      <c r="S358" s="24"/>
      <c r="T358" s="57"/>
      <c r="AT358" s="6" t="s">
        <v>259</v>
      </c>
      <c r="AU358" s="6" t="s">
        <v>198</v>
      </c>
    </row>
    <row r="359" spans="2:51" s="6" customFormat="1" ht="15.75" customHeight="1">
      <c r="B359" s="155"/>
      <c r="C359" s="156"/>
      <c r="D359" s="157" t="s">
        <v>261</v>
      </c>
      <c r="E359" s="156"/>
      <c r="F359" s="158" t="s">
        <v>743</v>
      </c>
      <c r="G359" s="156"/>
      <c r="H359" s="159">
        <v>0.75</v>
      </c>
      <c r="J359" s="156"/>
      <c r="K359" s="156"/>
      <c r="L359" s="160"/>
      <c r="M359" s="161"/>
      <c r="N359" s="156"/>
      <c r="O359" s="156"/>
      <c r="P359" s="156"/>
      <c r="Q359" s="156"/>
      <c r="R359" s="156"/>
      <c r="S359" s="156"/>
      <c r="T359" s="162"/>
      <c r="AT359" s="163" t="s">
        <v>261</v>
      </c>
      <c r="AU359" s="163" t="s">
        <v>198</v>
      </c>
      <c r="AV359" s="163" t="s">
        <v>198</v>
      </c>
      <c r="AW359" s="163" t="s">
        <v>211</v>
      </c>
      <c r="AX359" s="163" t="s">
        <v>137</v>
      </c>
      <c r="AY359" s="163" t="s">
        <v>251</v>
      </c>
    </row>
    <row r="360" spans="2:65" s="6" customFormat="1" ht="15.75" customHeight="1">
      <c r="B360" s="23"/>
      <c r="C360" s="172" t="s">
        <v>744</v>
      </c>
      <c r="D360" s="172" t="s">
        <v>343</v>
      </c>
      <c r="E360" s="173" t="s">
        <v>745</v>
      </c>
      <c r="F360" s="174" t="s">
        <v>746</v>
      </c>
      <c r="G360" s="175" t="s">
        <v>277</v>
      </c>
      <c r="H360" s="176">
        <v>0.248</v>
      </c>
      <c r="I360" s="177"/>
      <c r="J360" s="178">
        <f>ROUND($I$360*$H$360,2)</f>
        <v>0</v>
      </c>
      <c r="K360" s="174" t="s">
        <v>256</v>
      </c>
      <c r="L360" s="179"/>
      <c r="M360" s="180"/>
      <c r="N360" s="181" t="s">
        <v>161</v>
      </c>
      <c r="O360" s="24"/>
      <c r="P360" s="150">
        <f>$O$360*$H$360</f>
        <v>0</v>
      </c>
      <c r="Q360" s="150">
        <v>0.00124</v>
      </c>
      <c r="R360" s="150">
        <f>$Q$360*$H$360</f>
        <v>0.00030752</v>
      </c>
      <c r="S360" s="150">
        <v>0</v>
      </c>
      <c r="T360" s="151">
        <f>$S$360*$H$360</f>
        <v>0</v>
      </c>
      <c r="AR360" s="84" t="s">
        <v>458</v>
      </c>
      <c r="AT360" s="84" t="s">
        <v>343</v>
      </c>
      <c r="AU360" s="84" t="s">
        <v>198</v>
      </c>
      <c r="AY360" s="6" t="s">
        <v>251</v>
      </c>
      <c r="BE360" s="152">
        <f>IF($N$360="základní",$J$360,0)</f>
        <v>0</v>
      </c>
      <c r="BF360" s="152">
        <f>IF($N$360="snížená",$J$360,0)</f>
        <v>0</v>
      </c>
      <c r="BG360" s="152">
        <f>IF($N$360="zákl. přenesená",$J$360,0)</f>
        <v>0</v>
      </c>
      <c r="BH360" s="152">
        <f>IF($N$360="sníž. přenesená",$J$360,0)</f>
        <v>0</v>
      </c>
      <c r="BI360" s="152">
        <f>IF($N$360="nulová",$J$360,0)</f>
        <v>0</v>
      </c>
      <c r="BJ360" s="84" t="s">
        <v>137</v>
      </c>
      <c r="BK360" s="152">
        <f>ROUND($I$360*$H$360,2)</f>
        <v>0</v>
      </c>
      <c r="BL360" s="84" t="s">
        <v>354</v>
      </c>
      <c r="BM360" s="84" t="s">
        <v>747</v>
      </c>
    </row>
    <row r="361" spans="2:47" s="6" customFormat="1" ht="16.5" customHeight="1">
      <c r="B361" s="23"/>
      <c r="C361" s="24"/>
      <c r="D361" s="153" t="s">
        <v>259</v>
      </c>
      <c r="E361" s="24"/>
      <c r="F361" s="154" t="s">
        <v>748</v>
      </c>
      <c r="G361" s="24"/>
      <c r="H361" s="24"/>
      <c r="J361" s="24"/>
      <c r="K361" s="24"/>
      <c r="L361" s="43"/>
      <c r="M361" s="56"/>
      <c r="N361" s="24"/>
      <c r="O361" s="24"/>
      <c r="P361" s="24"/>
      <c r="Q361" s="24"/>
      <c r="R361" s="24"/>
      <c r="S361" s="24"/>
      <c r="T361" s="57"/>
      <c r="AT361" s="6" t="s">
        <v>259</v>
      </c>
      <c r="AU361" s="6" t="s">
        <v>198</v>
      </c>
    </row>
    <row r="362" spans="2:47" s="6" customFormat="1" ht="30.75" customHeight="1">
      <c r="B362" s="23"/>
      <c r="C362" s="24"/>
      <c r="D362" s="157" t="s">
        <v>749</v>
      </c>
      <c r="E362" s="24"/>
      <c r="F362" s="190" t="s">
        <v>750</v>
      </c>
      <c r="G362" s="24"/>
      <c r="H362" s="24"/>
      <c r="J362" s="24"/>
      <c r="K362" s="24"/>
      <c r="L362" s="43"/>
      <c r="M362" s="56"/>
      <c r="N362" s="24"/>
      <c r="O362" s="24"/>
      <c r="P362" s="24"/>
      <c r="Q362" s="24"/>
      <c r="R362" s="24"/>
      <c r="S362" s="24"/>
      <c r="T362" s="57"/>
      <c r="AT362" s="6" t="s">
        <v>749</v>
      </c>
      <c r="AU362" s="6" t="s">
        <v>198</v>
      </c>
    </row>
    <row r="363" spans="2:51" s="6" customFormat="1" ht="15.75" customHeight="1">
      <c r="B363" s="155"/>
      <c r="C363" s="156"/>
      <c r="D363" s="157" t="s">
        <v>261</v>
      </c>
      <c r="E363" s="156"/>
      <c r="F363" s="158" t="s">
        <v>751</v>
      </c>
      <c r="G363" s="156"/>
      <c r="H363" s="159">
        <v>0.248</v>
      </c>
      <c r="J363" s="156"/>
      <c r="K363" s="156"/>
      <c r="L363" s="160"/>
      <c r="M363" s="161"/>
      <c r="N363" s="156"/>
      <c r="O363" s="156"/>
      <c r="P363" s="156"/>
      <c r="Q363" s="156"/>
      <c r="R363" s="156"/>
      <c r="S363" s="156"/>
      <c r="T363" s="162"/>
      <c r="AT363" s="163" t="s">
        <v>261</v>
      </c>
      <c r="AU363" s="163" t="s">
        <v>198</v>
      </c>
      <c r="AV363" s="163" t="s">
        <v>198</v>
      </c>
      <c r="AW363" s="163" t="s">
        <v>211</v>
      </c>
      <c r="AX363" s="163" t="s">
        <v>137</v>
      </c>
      <c r="AY363" s="163" t="s">
        <v>251</v>
      </c>
    </row>
    <row r="364" spans="2:65" s="6" customFormat="1" ht="15.75" customHeight="1">
      <c r="B364" s="23"/>
      <c r="C364" s="172" t="s">
        <v>752</v>
      </c>
      <c r="D364" s="172" t="s">
        <v>343</v>
      </c>
      <c r="E364" s="173" t="s">
        <v>753</v>
      </c>
      <c r="F364" s="174" t="s">
        <v>754</v>
      </c>
      <c r="G364" s="175" t="s">
        <v>318</v>
      </c>
      <c r="H364" s="176">
        <v>0.093</v>
      </c>
      <c r="I364" s="177"/>
      <c r="J364" s="178">
        <f>ROUND($I$364*$H$364,2)</f>
        <v>0</v>
      </c>
      <c r="K364" s="174" t="s">
        <v>256</v>
      </c>
      <c r="L364" s="179"/>
      <c r="M364" s="180"/>
      <c r="N364" s="181" t="s">
        <v>161</v>
      </c>
      <c r="O364" s="24"/>
      <c r="P364" s="150">
        <f>$O$364*$H$364</f>
        <v>0</v>
      </c>
      <c r="Q364" s="150">
        <v>1</v>
      </c>
      <c r="R364" s="150">
        <f>$Q$364*$H$364</f>
        <v>0.093</v>
      </c>
      <c r="S364" s="150">
        <v>0</v>
      </c>
      <c r="T364" s="151">
        <f>$S$364*$H$364</f>
        <v>0</v>
      </c>
      <c r="AR364" s="84" t="s">
        <v>458</v>
      </c>
      <c r="AT364" s="84" t="s">
        <v>343</v>
      </c>
      <c r="AU364" s="84" t="s">
        <v>198</v>
      </c>
      <c r="AY364" s="6" t="s">
        <v>251</v>
      </c>
      <c r="BE364" s="152">
        <f>IF($N$364="základní",$J$364,0)</f>
        <v>0</v>
      </c>
      <c r="BF364" s="152">
        <f>IF($N$364="snížená",$J$364,0)</f>
        <v>0</v>
      </c>
      <c r="BG364" s="152">
        <f>IF($N$364="zákl. přenesená",$J$364,0)</f>
        <v>0</v>
      </c>
      <c r="BH364" s="152">
        <f>IF($N$364="sníž. přenesená",$J$364,0)</f>
        <v>0</v>
      </c>
      <c r="BI364" s="152">
        <f>IF($N$364="nulová",$J$364,0)</f>
        <v>0</v>
      </c>
      <c r="BJ364" s="84" t="s">
        <v>137</v>
      </c>
      <c r="BK364" s="152">
        <f>ROUND($I$364*$H$364,2)</f>
        <v>0</v>
      </c>
      <c r="BL364" s="84" t="s">
        <v>354</v>
      </c>
      <c r="BM364" s="84" t="s">
        <v>755</v>
      </c>
    </row>
    <row r="365" spans="2:47" s="6" customFormat="1" ht="16.5" customHeight="1">
      <c r="B365" s="23"/>
      <c r="C365" s="24"/>
      <c r="D365" s="153" t="s">
        <v>259</v>
      </c>
      <c r="E365" s="24"/>
      <c r="F365" s="154" t="s">
        <v>756</v>
      </c>
      <c r="G365" s="24"/>
      <c r="H365" s="24"/>
      <c r="J365" s="24"/>
      <c r="K365" s="24"/>
      <c r="L365" s="43"/>
      <c r="M365" s="56"/>
      <c r="N365" s="24"/>
      <c r="O365" s="24"/>
      <c r="P365" s="24"/>
      <c r="Q365" s="24"/>
      <c r="R365" s="24"/>
      <c r="S365" s="24"/>
      <c r="T365" s="57"/>
      <c r="AT365" s="6" t="s">
        <v>259</v>
      </c>
      <c r="AU365" s="6" t="s">
        <v>198</v>
      </c>
    </row>
    <row r="366" spans="2:47" s="6" customFormat="1" ht="30.75" customHeight="1">
      <c r="B366" s="23"/>
      <c r="C366" s="24"/>
      <c r="D366" s="157" t="s">
        <v>749</v>
      </c>
      <c r="E366" s="24"/>
      <c r="F366" s="190" t="s">
        <v>757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749</v>
      </c>
      <c r="AU366" s="6" t="s">
        <v>198</v>
      </c>
    </row>
    <row r="367" spans="2:51" s="6" customFormat="1" ht="15.75" customHeight="1">
      <c r="B367" s="155"/>
      <c r="C367" s="156"/>
      <c r="D367" s="157" t="s">
        <v>261</v>
      </c>
      <c r="E367" s="156"/>
      <c r="F367" s="158" t="s">
        <v>758</v>
      </c>
      <c r="G367" s="156"/>
      <c r="H367" s="159">
        <v>0.093</v>
      </c>
      <c r="J367" s="156"/>
      <c r="K367" s="156"/>
      <c r="L367" s="160"/>
      <c r="M367" s="161"/>
      <c r="N367" s="156"/>
      <c r="O367" s="156"/>
      <c r="P367" s="156"/>
      <c r="Q367" s="156"/>
      <c r="R367" s="156"/>
      <c r="S367" s="156"/>
      <c r="T367" s="162"/>
      <c r="AT367" s="163" t="s">
        <v>261</v>
      </c>
      <c r="AU367" s="163" t="s">
        <v>198</v>
      </c>
      <c r="AV367" s="163" t="s">
        <v>198</v>
      </c>
      <c r="AW367" s="163" t="s">
        <v>211</v>
      </c>
      <c r="AX367" s="163" t="s">
        <v>137</v>
      </c>
      <c r="AY367" s="163" t="s">
        <v>251</v>
      </c>
    </row>
    <row r="368" spans="2:65" s="6" customFormat="1" ht="15.75" customHeight="1">
      <c r="B368" s="23"/>
      <c r="C368" s="141" t="s">
        <v>759</v>
      </c>
      <c r="D368" s="141" t="s">
        <v>253</v>
      </c>
      <c r="E368" s="142" t="s">
        <v>760</v>
      </c>
      <c r="F368" s="143" t="s">
        <v>761</v>
      </c>
      <c r="G368" s="144" t="s">
        <v>277</v>
      </c>
      <c r="H368" s="145">
        <v>5.18</v>
      </c>
      <c r="I368" s="146"/>
      <c r="J368" s="147">
        <f>ROUND($I$368*$H$368,2)</f>
        <v>0</v>
      </c>
      <c r="K368" s="143" t="s">
        <v>256</v>
      </c>
      <c r="L368" s="43"/>
      <c r="M368" s="148"/>
      <c r="N368" s="149" t="s">
        <v>161</v>
      </c>
      <c r="O368" s="24"/>
      <c r="P368" s="150">
        <f>$O$368*$H$368</f>
        <v>0</v>
      </c>
      <c r="Q368" s="150">
        <v>0</v>
      </c>
      <c r="R368" s="150">
        <f>$Q$368*$H$368</f>
        <v>0</v>
      </c>
      <c r="S368" s="150">
        <v>0.016</v>
      </c>
      <c r="T368" s="151">
        <f>$S$368*$H$368</f>
        <v>0.08288</v>
      </c>
      <c r="AR368" s="84" t="s">
        <v>354</v>
      </c>
      <c r="AT368" s="84" t="s">
        <v>253</v>
      </c>
      <c r="AU368" s="84" t="s">
        <v>198</v>
      </c>
      <c r="AY368" s="6" t="s">
        <v>251</v>
      </c>
      <c r="BE368" s="152">
        <f>IF($N$368="základní",$J$368,0)</f>
        <v>0</v>
      </c>
      <c r="BF368" s="152">
        <f>IF($N$368="snížená",$J$368,0)</f>
        <v>0</v>
      </c>
      <c r="BG368" s="152">
        <f>IF($N$368="zákl. přenesená",$J$368,0)</f>
        <v>0</v>
      </c>
      <c r="BH368" s="152">
        <f>IF($N$368="sníž. přenesená",$J$368,0)</f>
        <v>0</v>
      </c>
      <c r="BI368" s="152">
        <f>IF($N$368="nulová",$J$368,0)</f>
        <v>0</v>
      </c>
      <c r="BJ368" s="84" t="s">
        <v>137</v>
      </c>
      <c r="BK368" s="152">
        <f>ROUND($I$368*$H$368,2)</f>
        <v>0</v>
      </c>
      <c r="BL368" s="84" t="s">
        <v>354</v>
      </c>
      <c r="BM368" s="84" t="s">
        <v>762</v>
      </c>
    </row>
    <row r="369" spans="2:47" s="6" customFormat="1" ht="16.5" customHeight="1">
      <c r="B369" s="23"/>
      <c r="C369" s="24"/>
      <c r="D369" s="153" t="s">
        <v>259</v>
      </c>
      <c r="E369" s="24"/>
      <c r="F369" s="154" t="s">
        <v>763</v>
      </c>
      <c r="G369" s="24"/>
      <c r="H369" s="24"/>
      <c r="J369" s="24"/>
      <c r="K369" s="24"/>
      <c r="L369" s="43"/>
      <c r="M369" s="56"/>
      <c r="N369" s="24"/>
      <c r="O369" s="24"/>
      <c r="P369" s="24"/>
      <c r="Q369" s="24"/>
      <c r="R369" s="24"/>
      <c r="S369" s="24"/>
      <c r="T369" s="57"/>
      <c r="AT369" s="6" t="s">
        <v>259</v>
      </c>
      <c r="AU369" s="6" t="s">
        <v>198</v>
      </c>
    </row>
    <row r="370" spans="2:65" s="6" customFormat="1" ht="15.75" customHeight="1">
      <c r="B370" s="23"/>
      <c r="C370" s="141" t="s">
        <v>764</v>
      </c>
      <c r="D370" s="141" t="s">
        <v>253</v>
      </c>
      <c r="E370" s="142" t="s">
        <v>765</v>
      </c>
      <c r="F370" s="143" t="s">
        <v>766</v>
      </c>
      <c r="G370" s="144" t="s">
        <v>368</v>
      </c>
      <c r="H370" s="145">
        <v>80</v>
      </c>
      <c r="I370" s="146"/>
      <c r="J370" s="147">
        <f>ROUND($I$370*$H$370,2)</f>
        <v>0</v>
      </c>
      <c r="K370" s="143" t="s">
        <v>256</v>
      </c>
      <c r="L370" s="43"/>
      <c r="M370" s="148"/>
      <c r="N370" s="149" t="s">
        <v>161</v>
      </c>
      <c r="O370" s="24"/>
      <c r="P370" s="150">
        <f>$O$370*$H$370</f>
        <v>0</v>
      </c>
      <c r="Q370" s="150">
        <v>5E-05</v>
      </c>
      <c r="R370" s="150">
        <f>$Q$370*$H$370</f>
        <v>0.004</v>
      </c>
      <c r="S370" s="150">
        <v>0</v>
      </c>
      <c r="T370" s="151">
        <f>$S$370*$H$370</f>
        <v>0</v>
      </c>
      <c r="AR370" s="84" t="s">
        <v>354</v>
      </c>
      <c r="AT370" s="84" t="s">
        <v>253</v>
      </c>
      <c r="AU370" s="84" t="s">
        <v>198</v>
      </c>
      <c r="AY370" s="6" t="s">
        <v>251</v>
      </c>
      <c r="BE370" s="152">
        <f>IF($N$370="základní",$J$370,0)</f>
        <v>0</v>
      </c>
      <c r="BF370" s="152">
        <f>IF($N$370="snížená",$J$370,0)</f>
        <v>0</v>
      </c>
      <c r="BG370" s="152">
        <f>IF($N$370="zákl. přenesená",$J$370,0)</f>
        <v>0</v>
      </c>
      <c r="BH370" s="152">
        <f>IF($N$370="sníž. přenesená",$J$370,0)</f>
        <v>0</v>
      </c>
      <c r="BI370" s="152">
        <f>IF($N$370="nulová",$J$370,0)</f>
        <v>0</v>
      </c>
      <c r="BJ370" s="84" t="s">
        <v>137</v>
      </c>
      <c r="BK370" s="152">
        <f>ROUND($I$370*$H$370,2)</f>
        <v>0</v>
      </c>
      <c r="BL370" s="84" t="s">
        <v>354</v>
      </c>
      <c r="BM370" s="84" t="s">
        <v>767</v>
      </c>
    </row>
    <row r="371" spans="2:47" s="6" customFormat="1" ht="16.5" customHeight="1">
      <c r="B371" s="23"/>
      <c r="C371" s="24"/>
      <c r="D371" s="153" t="s">
        <v>259</v>
      </c>
      <c r="E371" s="24"/>
      <c r="F371" s="154" t="s">
        <v>768</v>
      </c>
      <c r="G371" s="24"/>
      <c r="H371" s="24"/>
      <c r="J371" s="24"/>
      <c r="K371" s="24"/>
      <c r="L371" s="43"/>
      <c r="M371" s="56"/>
      <c r="N371" s="24"/>
      <c r="O371" s="24"/>
      <c r="P371" s="24"/>
      <c r="Q371" s="24"/>
      <c r="R371" s="24"/>
      <c r="S371" s="24"/>
      <c r="T371" s="57"/>
      <c r="AT371" s="6" t="s">
        <v>259</v>
      </c>
      <c r="AU371" s="6" t="s">
        <v>198</v>
      </c>
    </row>
    <row r="372" spans="2:51" s="6" customFormat="1" ht="15.75" customHeight="1">
      <c r="B372" s="155"/>
      <c r="C372" s="156"/>
      <c r="D372" s="157" t="s">
        <v>261</v>
      </c>
      <c r="E372" s="156"/>
      <c r="F372" s="158" t="s">
        <v>769</v>
      </c>
      <c r="G372" s="156"/>
      <c r="H372" s="159">
        <v>50</v>
      </c>
      <c r="J372" s="156"/>
      <c r="K372" s="156"/>
      <c r="L372" s="160"/>
      <c r="M372" s="161"/>
      <c r="N372" s="156"/>
      <c r="O372" s="156"/>
      <c r="P372" s="156"/>
      <c r="Q372" s="156"/>
      <c r="R372" s="156"/>
      <c r="S372" s="156"/>
      <c r="T372" s="162"/>
      <c r="AT372" s="163" t="s">
        <v>261</v>
      </c>
      <c r="AU372" s="163" t="s">
        <v>198</v>
      </c>
      <c r="AV372" s="163" t="s">
        <v>198</v>
      </c>
      <c r="AW372" s="163" t="s">
        <v>211</v>
      </c>
      <c r="AX372" s="163" t="s">
        <v>190</v>
      </c>
      <c r="AY372" s="163" t="s">
        <v>251</v>
      </c>
    </row>
    <row r="373" spans="2:51" s="6" customFormat="1" ht="15.75" customHeight="1">
      <c r="B373" s="155"/>
      <c r="C373" s="156"/>
      <c r="D373" s="157" t="s">
        <v>261</v>
      </c>
      <c r="E373" s="156"/>
      <c r="F373" s="158" t="s">
        <v>770</v>
      </c>
      <c r="G373" s="156"/>
      <c r="H373" s="159">
        <v>30</v>
      </c>
      <c r="J373" s="156"/>
      <c r="K373" s="156"/>
      <c r="L373" s="160"/>
      <c r="M373" s="161"/>
      <c r="N373" s="156"/>
      <c r="O373" s="156"/>
      <c r="P373" s="156"/>
      <c r="Q373" s="156"/>
      <c r="R373" s="156"/>
      <c r="S373" s="156"/>
      <c r="T373" s="162"/>
      <c r="AT373" s="163" t="s">
        <v>261</v>
      </c>
      <c r="AU373" s="163" t="s">
        <v>198</v>
      </c>
      <c r="AV373" s="163" t="s">
        <v>198</v>
      </c>
      <c r="AW373" s="163" t="s">
        <v>211</v>
      </c>
      <c r="AX373" s="163" t="s">
        <v>190</v>
      </c>
      <c r="AY373" s="163" t="s">
        <v>251</v>
      </c>
    </row>
    <row r="374" spans="2:65" s="6" customFormat="1" ht="15.75" customHeight="1">
      <c r="B374" s="23"/>
      <c r="C374" s="141" t="s">
        <v>771</v>
      </c>
      <c r="D374" s="141" t="s">
        <v>253</v>
      </c>
      <c r="E374" s="142" t="s">
        <v>772</v>
      </c>
      <c r="F374" s="143" t="s">
        <v>773</v>
      </c>
      <c r="G374" s="144" t="s">
        <v>368</v>
      </c>
      <c r="H374" s="145">
        <v>80</v>
      </c>
      <c r="I374" s="146"/>
      <c r="J374" s="147">
        <f>ROUND($I$374*$H$374,2)</f>
        <v>0</v>
      </c>
      <c r="K374" s="143" t="s">
        <v>256</v>
      </c>
      <c r="L374" s="43"/>
      <c r="M374" s="148"/>
      <c r="N374" s="149" t="s">
        <v>161</v>
      </c>
      <c r="O374" s="24"/>
      <c r="P374" s="150">
        <f>$O$374*$H$374</f>
        <v>0</v>
      </c>
      <c r="Q374" s="150">
        <v>0</v>
      </c>
      <c r="R374" s="150">
        <f>$Q$374*$H$374</f>
        <v>0</v>
      </c>
      <c r="S374" s="150">
        <v>0.001</v>
      </c>
      <c r="T374" s="151">
        <f>$S$374*$H$374</f>
        <v>0.08</v>
      </c>
      <c r="AR374" s="84" t="s">
        <v>354</v>
      </c>
      <c r="AT374" s="84" t="s">
        <v>253</v>
      </c>
      <c r="AU374" s="84" t="s">
        <v>198</v>
      </c>
      <c r="AY374" s="6" t="s">
        <v>251</v>
      </c>
      <c r="BE374" s="152">
        <f>IF($N$374="základní",$J$374,0)</f>
        <v>0</v>
      </c>
      <c r="BF374" s="152">
        <f>IF($N$374="snížená",$J$374,0)</f>
        <v>0</v>
      </c>
      <c r="BG374" s="152">
        <f>IF($N$374="zákl. přenesená",$J$374,0)</f>
        <v>0</v>
      </c>
      <c r="BH374" s="152">
        <f>IF($N$374="sníž. přenesená",$J$374,0)</f>
        <v>0</v>
      </c>
      <c r="BI374" s="152">
        <f>IF($N$374="nulová",$J$374,0)</f>
        <v>0</v>
      </c>
      <c r="BJ374" s="84" t="s">
        <v>137</v>
      </c>
      <c r="BK374" s="152">
        <f>ROUND($I$374*$H$374,2)</f>
        <v>0</v>
      </c>
      <c r="BL374" s="84" t="s">
        <v>354</v>
      </c>
      <c r="BM374" s="84" t="s">
        <v>774</v>
      </c>
    </row>
    <row r="375" spans="2:47" s="6" customFormat="1" ht="16.5" customHeight="1">
      <c r="B375" s="23"/>
      <c r="C375" s="24"/>
      <c r="D375" s="153" t="s">
        <v>259</v>
      </c>
      <c r="E375" s="24"/>
      <c r="F375" s="154" t="s">
        <v>775</v>
      </c>
      <c r="G375" s="24"/>
      <c r="H375" s="24"/>
      <c r="J375" s="24"/>
      <c r="K375" s="24"/>
      <c r="L375" s="43"/>
      <c r="M375" s="56"/>
      <c r="N375" s="24"/>
      <c r="O375" s="24"/>
      <c r="P375" s="24"/>
      <c r="Q375" s="24"/>
      <c r="R375" s="24"/>
      <c r="S375" s="24"/>
      <c r="T375" s="57"/>
      <c r="AT375" s="6" t="s">
        <v>259</v>
      </c>
      <c r="AU375" s="6" t="s">
        <v>198</v>
      </c>
    </row>
    <row r="376" spans="2:51" s="6" customFormat="1" ht="15.75" customHeight="1">
      <c r="B376" s="155"/>
      <c r="C376" s="156"/>
      <c r="D376" s="157" t="s">
        <v>261</v>
      </c>
      <c r="E376" s="156"/>
      <c r="F376" s="158" t="s">
        <v>776</v>
      </c>
      <c r="G376" s="156"/>
      <c r="H376" s="159">
        <v>50</v>
      </c>
      <c r="J376" s="156"/>
      <c r="K376" s="156"/>
      <c r="L376" s="160"/>
      <c r="M376" s="161"/>
      <c r="N376" s="156"/>
      <c r="O376" s="156"/>
      <c r="P376" s="156"/>
      <c r="Q376" s="156"/>
      <c r="R376" s="156"/>
      <c r="S376" s="156"/>
      <c r="T376" s="162"/>
      <c r="AT376" s="163" t="s">
        <v>261</v>
      </c>
      <c r="AU376" s="163" t="s">
        <v>198</v>
      </c>
      <c r="AV376" s="163" t="s">
        <v>198</v>
      </c>
      <c r="AW376" s="163" t="s">
        <v>211</v>
      </c>
      <c r="AX376" s="163" t="s">
        <v>190</v>
      </c>
      <c r="AY376" s="163" t="s">
        <v>251</v>
      </c>
    </row>
    <row r="377" spans="2:51" s="6" customFormat="1" ht="15.75" customHeight="1">
      <c r="B377" s="155"/>
      <c r="C377" s="156"/>
      <c r="D377" s="157" t="s">
        <v>261</v>
      </c>
      <c r="E377" s="156"/>
      <c r="F377" s="158" t="s">
        <v>770</v>
      </c>
      <c r="G377" s="156"/>
      <c r="H377" s="159">
        <v>30</v>
      </c>
      <c r="J377" s="156"/>
      <c r="K377" s="156"/>
      <c r="L377" s="160"/>
      <c r="M377" s="161"/>
      <c r="N377" s="156"/>
      <c r="O377" s="156"/>
      <c r="P377" s="156"/>
      <c r="Q377" s="156"/>
      <c r="R377" s="156"/>
      <c r="S377" s="156"/>
      <c r="T377" s="162"/>
      <c r="AT377" s="163" t="s">
        <v>261</v>
      </c>
      <c r="AU377" s="163" t="s">
        <v>198</v>
      </c>
      <c r="AV377" s="163" t="s">
        <v>198</v>
      </c>
      <c r="AW377" s="163" t="s">
        <v>211</v>
      </c>
      <c r="AX377" s="163" t="s">
        <v>190</v>
      </c>
      <c r="AY377" s="163" t="s">
        <v>251</v>
      </c>
    </row>
    <row r="378" spans="2:65" s="6" customFormat="1" ht="15.75" customHeight="1">
      <c r="B378" s="23"/>
      <c r="C378" s="141" t="s">
        <v>777</v>
      </c>
      <c r="D378" s="141" t="s">
        <v>253</v>
      </c>
      <c r="E378" s="142" t="s">
        <v>778</v>
      </c>
      <c r="F378" s="143" t="s">
        <v>779</v>
      </c>
      <c r="G378" s="144" t="s">
        <v>318</v>
      </c>
      <c r="H378" s="145">
        <v>0.104</v>
      </c>
      <c r="I378" s="146"/>
      <c r="J378" s="147">
        <f>ROUND($I$378*$H$378,2)</f>
        <v>0</v>
      </c>
      <c r="K378" s="143" t="s">
        <v>256</v>
      </c>
      <c r="L378" s="43"/>
      <c r="M378" s="148"/>
      <c r="N378" s="149" t="s">
        <v>161</v>
      </c>
      <c r="O378" s="24"/>
      <c r="P378" s="150">
        <f>$O$378*$H$378</f>
        <v>0</v>
      </c>
      <c r="Q378" s="150">
        <v>0</v>
      </c>
      <c r="R378" s="150">
        <f>$Q$378*$H$378</f>
        <v>0</v>
      </c>
      <c r="S378" s="150">
        <v>0</v>
      </c>
      <c r="T378" s="151">
        <f>$S$378*$H$378</f>
        <v>0</v>
      </c>
      <c r="AR378" s="84" t="s">
        <v>354</v>
      </c>
      <c r="AT378" s="84" t="s">
        <v>253</v>
      </c>
      <c r="AU378" s="84" t="s">
        <v>198</v>
      </c>
      <c r="AY378" s="6" t="s">
        <v>251</v>
      </c>
      <c r="BE378" s="152">
        <f>IF($N$378="základní",$J$378,0)</f>
        <v>0</v>
      </c>
      <c r="BF378" s="152">
        <f>IF($N$378="snížená",$J$378,0)</f>
        <v>0</v>
      </c>
      <c r="BG378" s="152">
        <f>IF($N$378="zákl. přenesená",$J$378,0)</f>
        <v>0</v>
      </c>
      <c r="BH378" s="152">
        <f>IF($N$378="sníž. přenesená",$J$378,0)</f>
        <v>0</v>
      </c>
      <c r="BI378" s="152">
        <f>IF($N$378="nulová",$J$378,0)</f>
        <v>0</v>
      </c>
      <c r="BJ378" s="84" t="s">
        <v>137</v>
      </c>
      <c r="BK378" s="152">
        <f>ROUND($I$378*$H$378,2)</f>
        <v>0</v>
      </c>
      <c r="BL378" s="84" t="s">
        <v>354</v>
      </c>
      <c r="BM378" s="84" t="s">
        <v>780</v>
      </c>
    </row>
    <row r="379" spans="2:47" s="6" customFormat="1" ht="27" customHeight="1">
      <c r="B379" s="23"/>
      <c r="C379" s="24"/>
      <c r="D379" s="153" t="s">
        <v>259</v>
      </c>
      <c r="E379" s="24"/>
      <c r="F379" s="154" t="s">
        <v>781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T379" s="6" t="s">
        <v>259</v>
      </c>
      <c r="AU379" s="6" t="s">
        <v>198</v>
      </c>
    </row>
    <row r="380" spans="2:63" s="128" customFormat="1" ht="30.75" customHeight="1">
      <c r="B380" s="129"/>
      <c r="C380" s="130"/>
      <c r="D380" s="130" t="s">
        <v>189</v>
      </c>
      <c r="E380" s="139" t="s">
        <v>782</v>
      </c>
      <c r="F380" s="139" t="s">
        <v>783</v>
      </c>
      <c r="G380" s="130"/>
      <c r="H380" s="130"/>
      <c r="J380" s="140">
        <f>$BK$380</f>
        <v>0</v>
      </c>
      <c r="K380" s="130"/>
      <c r="L380" s="133"/>
      <c r="M380" s="134"/>
      <c r="N380" s="130"/>
      <c r="O380" s="130"/>
      <c r="P380" s="135">
        <f>SUM($P$381:$P$387)</f>
        <v>0</v>
      </c>
      <c r="Q380" s="130"/>
      <c r="R380" s="135">
        <f>SUM($R$381:$R$387)</f>
        <v>0.04683</v>
      </c>
      <c r="S380" s="130"/>
      <c r="T380" s="136">
        <f>SUM($T$381:$T$387)</f>
        <v>0</v>
      </c>
      <c r="AR380" s="137" t="s">
        <v>198</v>
      </c>
      <c r="AT380" s="137" t="s">
        <v>189</v>
      </c>
      <c r="AU380" s="137" t="s">
        <v>137</v>
      </c>
      <c r="AY380" s="137" t="s">
        <v>251</v>
      </c>
      <c r="BK380" s="138">
        <f>SUM($BK$381:$BK$387)</f>
        <v>0</v>
      </c>
    </row>
    <row r="381" spans="2:65" s="6" customFormat="1" ht="15.75" customHeight="1">
      <c r="B381" s="23"/>
      <c r="C381" s="141" t="s">
        <v>489</v>
      </c>
      <c r="D381" s="141" t="s">
        <v>253</v>
      </c>
      <c r="E381" s="142" t="s">
        <v>784</v>
      </c>
      <c r="F381" s="143" t="s">
        <v>785</v>
      </c>
      <c r="G381" s="144" t="s">
        <v>205</v>
      </c>
      <c r="H381" s="145">
        <v>37.464</v>
      </c>
      <c r="I381" s="146"/>
      <c r="J381" s="147">
        <f>ROUND($I$381*$H$381,2)</f>
        <v>0</v>
      </c>
      <c r="K381" s="143" t="s">
        <v>256</v>
      </c>
      <c r="L381" s="43"/>
      <c r="M381" s="148"/>
      <c r="N381" s="149" t="s">
        <v>161</v>
      </c>
      <c r="O381" s="24"/>
      <c r="P381" s="150">
        <f>$O$381*$H$381</f>
        <v>0</v>
      </c>
      <c r="Q381" s="150">
        <v>0.00125</v>
      </c>
      <c r="R381" s="150">
        <f>$Q$381*$H$381</f>
        <v>0.04683</v>
      </c>
      <c r="S381" s="150">
        <v>0</v>
      </c>
      <c r="T381" s="151">
        <f>$S$381*$H$381</f>
        <v>0</v>
      </c>
      <c r="AR381" s="84" t="s">
        <v>354</v>
      </c>
      <c r="AT381" s="84" t="s">
        <v>253</v>
      </c>
      <c r="AU381" s="84" t="s">
        <v>198</v>
      </c>
      <c r="AY381" s="6" t="s">
        <v>251</v>
      </c>
      <c r="BE381" s="152">
        <f>IF($N$381="základní",$J$381,0)</f>
        <v>0</v>
      </c>
      <c r="BF381" s="152">
        <f>IF($N$381="snížená",$J$381,0)</f>
        <v>0</v>
      </c>
      <c r="BG381" s="152">
        <f>IF($N$381="zákl. přenesená",$J$381,0)</f>
        <v>0</v>
      </c>
      <c r="BH381" s="152">
        <f>IF($N$381="sníž. přenesená",$J$381,0)</f>
        <v>0</v>
      </c>
      <c r="BI381" s="152">
        <f>IF($N$381="nulová",$J$381,0)</f>
        <v>0</v>
      </c>
      <c r="BJ381" s="84" t="s">
        <v>137</v>
      </c>
      <c r="BK381" s="152">
        <f>ROUND($I$381*$H$381,2)</f>
        <v>0</v>
      </c>
      <c r="BL381" s="84" t="s">
        <v>354</v>
      </c>
      <c r="BM381" s="84" t="s">
        <v>786</v>
      </c>
    </row>
    <row r="382" spans="2:47" s="6" customFormat="1" ht="27" customHeight="1">
      <c r="B382" s="23"/>
      <c r="C382" s="24"/>
      <c r="D382" s="153" t="s">
        <v>259</v>
      </c>
      <c r="E382" s="24"/>
      <c r="F382" s="154" t="s">
        <v>787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259</v>
      </c>
      <c r="AU382" s="6" t="s">
        <v>198</v>
      </c>
    </row>
    <row r="383" spans="2:51" s="6" customFormat="1" ht="15.75" customHeight="1">
      <c r="B383" s="155"/>
      <c r="C383" s="156"/>
      <c r="D383" s="157" t="s">
        <v>261</v>
      </c>
      <c r="E383" s="156"/>
      <c r="F383" s="158" t="s">
        <v>788</v>
      </c>
      <c r="G383" s="156"/>
      <c r="H383" s="159">
        <v>19.766</v>
      </c>
      <c r="J383" s="156"/>
      <c r="K383" s="156"/>
      <c r="L383" s="160"/>
      <c r="M383" s="161"/>
      <c r="N383" s="156"/>
      <c r="O383" s="156"/>
      <c r="P383" s="156"/>
      <c r="Q383" s="156"/>
      <c r="R383" s="156"/>
      <c r="S383" s="156"/>
      <c r="T383" s="162"/>
      <c r="AT383" s="163" t="s">
        <v>261</v>
      </c>
      <c r="AU383" s="163" t="s">
        <v>198</v>
      </c>
      <c r="AV383" s="163" t="s">
        <v>198</v>
      </c>
      <c r="AW383" s="163" t="s">
        <v>211</v>
      </c>
      <c r="AX383" s="163" t="s">
        <v>190</v>
      </c>
      <c r="AY383" s="163" t="s">
        <v>251</v>
      </c>
    </row>
    <row r="384" spans="2:51" s="6" customFormat="1" ht="15.75" customHeight="1">
      <c r="B384" s="155"/>
      <c r="C384" s="156"/>
      <c r="D384" s="157" t="s">
        <v>261</v>
      </c>
      <c r="E384" s="156"/>
      <c r="F384" s="158" t="s">
        <v>789</v>
      </c>
      <c r="G384" s="156"/>
      <c r="H384" s="159">
        <v>11.592</v>
      </c>
      <c r="J384" s="156"/>
      <c r="K384" s="156"/>
      <c r="L384" s="160"/>
      <c r="M384" s="161"/>
      <c r="N384" s="156"/>
      <c r="O384" s="156"/>
      <c r="P384" s="156"/>
      <c r="Q384" s="156"/>
      <c r="R384" s="156"/>
      <c r="S384" s="156"/>
      <c r="T384" s="162"/>
      <c r="AT384" s="163" t="s">
        <v>261</v>
      </c>
      <c r="AU384" s="163" t="s">
        <v>198</v>
      </c>
      <c r="AV384" s="163" t="s">
        <v>198</v>
      </c>
      <c r="AW384" s="163" t="s">
        <v>211</v>
      </c>
      <c r="AX384" s="163" t="s">
        <v>190</v>
      </c>
      <c r="AY384" s="163" t="s">
        <v>251</v>
      </c>
    </row>
    <row r="385" spans="2:51" s="6" customFormat="1" ht="15.75" customHeight="1">
      <c r="B385" s="155"/>
      <c r="C385" s="156"/>
      <c r="D385" s="157" t="s">
        <v>261</v>
      </c>
      <c r="E385" s="156"/>
      <c r="F385" s="158" t="s">
        <v>790</v>
      </c>
      <c r="G385" s="156"/>
      <c r="H385" s="159">
        <v>2.7</v>
      </c>
      <c r="J385" s="156"/>
      <c r="K385" s="156"/>
      <c r="L385" s="160"/>
      <c r="M385" s="161"/>
      <c r="N385" s="156"/>
      <c r="O385" s="156"/>
      <c r="P385" s="156"/>
      <c r="Q385" s="156"/>
      <c r="R385" s="156"/>
      <c r="S385" s="156"/>
      <c r="T385" s="162"/>
      <c r="AT385" s="163" t="s">
        <v>261</v>
      </c>
      <c r="AU385" s="163" t="s">
        <v>198</v>
      </c>
      <c r="AV385" s="163" t="s">
        <v>198</v>
      </c>
      <c r="AW385" s="163" t="s">
        <v>211</v>
      </c>
      <c r="AX385" s="163" t="s">
        <v>190</v>
      </c>
      <c r="AY385" s="163" t="s">
        <v>251</v>
      </c>
    </row>
    <row r="386" spans="2:51" s="6" customFormat="1" ht="15.75" customHeight="1">
      <c r="B386" s="182"/>
      <c r="C386" s="183"/>
      <c r="D386" s="157" t="s">
        <v>261</v>
      </c>
      <c r="E386" s="183"/>
      <c r="F386" s="184" t="s">
        <v>525</v>
      </c>
      <c r="G386" s="183"/>
      <c r="H386" s="185">
        <v>34.058</v>
      </c>
      <c r="J386" s="183"/>
      <c r="K386" s="183"/>
      <c r="L386" s="186"/>
      <c r="M386" s="187"/>
      <c r="N386" s="183"/>
      <c r="O386" s="183"/>
      <c r="P386" s="183"/>
      <c r="Q386" s="183"/>
      <c r="R386" s="183"/>
      <c r="S386" s="183"/>
      <c r="T386" s="188"/>
      <c r="AT386" s="189" t="s">
        <v>261</v>
      </c>
      <c r="AU386" s="189" t="s">
        <v>198</v>
      </c>
      <c r="AV386" s="189" t="s">
        <v>269</v>
      </c>
      <c r="AW386" s="189" t="s">
        <v>211</v>
      </c>
      <c r="AX386" s="189" t="s">
        <v>190</v>
      </c>
      <c r="AY386" s="189" t="s">
        <v>251</v>
      </c>
    </row>
    <row r="387" spans="2:51" s="6" customFormat="1" ht="15.75" customHeight="1">
      <c r="B387" s="155"/>
      <c r="C387" s="156"/>
      <c r="D387" s="157" t="s">
        <v>261</v>
      </c>
      <c r="E387" s="156"/>
      <c r="F387" s="158" t="s">
        <v>791</v>
      </c>
      <c r="G387" s="156"/>
      <c r="H387" s="159">
        <v>37.464</v>
      </c>
      <c r="J387" s="156"/>
      <c r="K387" s="156"/>
      <c r="L387" s="160"/>
      <c r="M387" s="161"/>
      <c r="N387" s="156"/>
      <c r="O387" s="156"/>
      <c r="P387" s="156"/>
      <c r="Q387" s="156"/>
      <c r="R387" s="156"/>
      <c r="S387" s="156"/>
      <c r="T387" s="162"/>
      <c r="AT387" s="163" t="s">
        <v>261</v>
      </c>
      <c r="AU387" s="163" t="s">
        <v>198</v>
      </c>
      <c r="AV387" s="163" t="s">
        <v>198</v>
      </c>
      <c r="AW387" s="163" t="s">
        <v>211</v>
      </c>
      <c r="AX387" s="163" t="s">
        <v>137</v>
      </c>
      <c r="AY387" s="163" t="s">
        <v>251</v>
      </c>
    </row>
    <row r="388" spans="2:63" s="128" customFormat="1" ht="37.5" customHeight="1">
      <c r="B388" s="129"/>
      <c r="C388" s="130"/>
      <c r="D388" s="130" t="s">
        <v>189</v>
      </c>
      <c r="E388" s="131" t="s">
        <v>343</v>
      </c>
      <c r="F388" s="131" t="s">
        <v>792</v>
      </c>
      <c r="G388" s="130"/>
      <c r="H388" s="130"/>
      <c r="J388" s="132">
        <f>$BK$388</f>
        <v>0</v>
      </c>
      <c r="K388" s="130"/>
      <c r="L388" s="133"/>
      <c r="M388" s="134"/>
      <c r="N388" s="130"/>
      <c r="O388" s="130"/>
      <c r="P388" s="135">
        <f>$P$389+$P$396+$P$400+$P$415</f>
        <v>0</v>
      </c>
      <c r="Q388" s="130"/>
      <c r="R388" s="135">
        <f>$R$389+$R$396+$R$400+$R$415</f>
        <v>0.18453</v>
      </c>
      <c r="S388" s="130"/>
      <c r="T388" s="136">
        <f>$T$389+$T$396+$T$400+$T$415</f>
        <v>0</v>
      </c>
      <c r="AR388" s="137" t="s">
        <v>269</v>
      </c>
      <c r="AT388" s="137" t="s">
        <v>189</v>
      </c>
      <c r="AU388" s="137" t="s">
        <v>190</v>
      </c>
      <c r="AY388" s="137" t="s">
        <v>251</v>
      </c>
      <c r="BK388" s="138">
        <f>$BK$389+$BK$396+$BK$400+$BK$415</f>
        <v>0</v>
      </c>
    </row>
    <row r="389" spans="2:63" s="128" customFormat="1" ht="21" customHeight="1">
      <c r="B389" s="129"/>
      <c r="C389" s="130"/>
      <c r="D389" s="130" t="s">
        <v>189</v>
      </c>
      <c r="E389" s="139" t="s">
        <v>793</v>
      </c>
      <c r="F389" s="139" t="s">
        <v>794</v>
      </c>
      <c r="G389" s="130"/>
      <c r="H389" s="130"/>
      <c r="J389" s="140">
        <f>$BK$389</f>
        <v>0</v>
      </c>
      <c r="K389" s="130"/>
      <c r="L389" s="133"/>
      <c r="M389" s="134"/>
      <c r="N389" s="130"/>
      <c r="O389" s="130"/>
      <c r="P389" s="135">
        <f>SUM($P$390:$P$395)</f>
        <v>0</v>
      </c>
      <c r="Q389" s="130"/>
      <c r="R389" s="135">
        <f>SUM($R$390:$R$395)</f>
        <v>5E-05</v>
      </c>
      <c r="S389" s="130"/>
      <c r="T389" s="136">
        <f>SUM($T$390:$T$395)</f>
        <v>0</v>
      </c>
      <c r="AR389" s="137" t="s">
        <v>269</v>
      </c>
      <c r="AT389" s="137" t="s">
        <v>189</v>
      </c>
      <c r="AU389" s="137" t="s">
        <v>137</v>
      </c>
      <c r="AY389" s="137" t="s">
        <v>251</v>
      </c>
      <c r="BK389" s="138">
        <f>SUM($BK$390:$BK$395)</f>
        <v>0</v>
      </c>
    </row>
    <row r="390" spans="2:65" s="6" customFormat="1" ht="15.75" customHeight="1">
      <c r="B390" s="23"/>
      <c r="C390" s="141" t="s">
        <v>795</v>
      </c>
      <c r="D390" s="141" t="s">
        <v>253</v>
      </c>
      <c r="E390" s="142" t="s">
        <v>796</v>
      </c>
      <c r="F390" s="143" t="s">
        <v>797</v>
      </c>
      <c r="G390" s="144" t="s">
        <v>277</v>
      </c>
      <c r="H390" s="145">
        <v>4</v>
      </c>
      <c r="I390" s="146"/>
      <c r="J390" s="147">
        <f>ROUND($I$390*$H$390,2)</f>
        <v>0</v>
      </c>
      <c r="K390" s="143" t="s">
        <v>285</v>
      </c>
      <c r="L390" s="43"/>
      <c r="M390" s="148"/>
      <c r="N390" s="149" t="s">
        <v>161</v>
      </c>
      <c r="O390" s="24"/>
      <c r="P390" s="150">
        <f>$O$390*$H$390</f>
        <v>0</v>
      </c>
      <c r="Q390" s="150">
        <v>0</v>
      </c>
      <c r="R390" s="150">
        <f>$Q$390*$H$390</f>
        <v>0</v>
      </c>
      <c r="S390" s="150">
        <v>0</v>
      </c>
      <c r="T390" s="151">
        <f>$S$390*$H$390</f>
        <v>0</v>
      </c>
      <c r="AR390" s="84" t="s">
        <v>647</v>
      </c>
      <c r="AT390" s="84" t="s">
        <v>253</v>
      </c>
      <c r="AU390" s="84" t="s">
        <v>198</v>
      </c>
      <c r="AY390" s="6" t="s">
        <v>251</v>
      </c>
      <c r="BE390" s="152">
        <f>IF($N$390="základní",$J$390,0)</f>
        <v>0</v>
      </c>
      <c r="BF390" s="152">
        <f>IF($N$390="snížená",$J$390,0)</f>
        <v>0</v>
      </c>
      <c r="BG390" s="152">
        <f>IF($N$390="zákl. přenesená",$J$390,0)</f>
        <v>0</v>
      </c>
      <c r="BH390" s="152">
        <f>IF($N$390="sníž. přenesená",$J$390,0)</f>
        <v>0</v>
      </c>
      <c r="BI390" s="152">
        <f>IF($N$390="nulová",$J$390,0)</f>
        <v>0</v>
      </c>
      <c r="BJ390" s="84" t="s">
        <v>137</v>
      </c>
      <c r="BK390" s="152">
        <f>ROUND($I$390*$H$390,2)</f>
        <v>0</v>
      </c>
      <c r="BL390" s="84" t="s">
        <v>647</v>
      </c>
      <c r="BM390" s="84" t="s">
        <v>798</v>
      </c>
    </row>
    <row r="391" spans="2:47" s="6" customFormat="1" ht="16.5" customHeight="1">
      <c r="B391" s="23"/>
      <c r="C391" s="24"/>
      <c r="D391" s="153" t="s">
        <v>259</v>
      </c>
      <c r="E391" s="24"/>
      <c r="F391" s="154" t="s">
        <v>799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259</v>
      </c>
      <c r="AU391" s="6" t="s">
        <v>198</v>
      </c>
    </row>
    <row r="392" spans="2:51" s="6" customFormat="1" ht="15.75" customHeight="1">
      <c r="B392" s="155"/>
      <c r="C392" s="156"/>
      <c r="D392" s="157" t="s">
        <v>261</v>
      </c>
      <c r="E392" s="156"/>
      <c r="F392" s="158" t="s">
        <v>257</v>
      </c>
      <c r="G392" s="156"/>
      <c r="H392" s="159">
        <v>4</v>
      </c>
      <c r="J392" s="156"/>
      <c r="K392" s="156"/>
      <c r="L392" s="160"/>
      <c r="M392" s="161"/>
      <c r="N392" s="156"/>
      <c r="O392" s="156"/>
      <c r="P392" s="156"/>
      <c r="Q392" s="156"/>
      <c r="R392" s="156"/>
      <c r="S392" s="156"/>
      <c r="T392" s="162"/>
      <c r="AT392" s="163" t="s">
        <v>261</v>
      </c>
      <c r="AU392" s="163" t="s">
        <v>198</v>
      </c>
      <c r="AV392" s="163" t="s">
        <v>198</v>
      </c>
      <c r="AW392" s="163" t="s">
        <v>211</v>
      </c>
      <c r="AX392" s="163" t="s">
        <v>137</v>
      </c>
      <c r="AY392" s="163" t="s">
        <v>251</v>
      </c>
    </row>
    <row r="393" spans="2:65" s="6" customFormat="1" ht="15.75" customHeight="1">
      <c r="B393" s="23"/>
      <c r="C393" s="172" t="s">
        <v>800</v>
      </c>
      <c r="D393" s="172" t="s">
        <v>343</v>
      </c>
      <c r="E393" s="173" t="s">
        <v>801</v>
      </c>
      <c r="F393" s="174" t="s">
        <v>802</v>
      </c>
      <c r="G393" s="175" t="s">
        <v>277</v>
      </c>
      <c r="H393" s="176">
        <v>5</v>
      </c>
      <c r="I393" s="177"/>
      <c r="J393" s="178">
        <f>ROUND($I$393*$H$393,2)</f>
        <v>0</v>
      </c>
      <c r="K393" s="174" t="s">
        <v>285</v>
      </c>
      <c r="L393" s="179"/>
      <c r="M393" s="180"/>
      <c r="N393" s="181" t="s">
        <v>161</v>
      </c>
      <c r="O393" s="24"/>
      <c r="P393" s="150">
        <f>$O$393*$H$393</f>
        <v>0</v>
      </c>
      <c r="Q393" s="150">
        <v>1E-05</v>
      </c>
      <c r="R393" s="150">
        <f>$Q$393*$H$393</f>
        <v>5E-05</v>
      </c>
      <c r="S393" s="150">
        <v>0</v>
      </c>
      <c r="T393" s="151">
        <f>$S$393*$H$393</f>
        <v>0</v>
      </c>
      <c r="AR393" s="84" t="s">
        <v>617</v>
      </c>
      <c r="AT393" s="84" t="s">
        <v>343</v>
      </c>
      <c r="AU393" s="84" t="s">
        <v>198</v>
      </c>
      <c r="AY393" s="6" t="s">
        <v>251</v>
      </c>
      <c r="BE393" s="152">
        <f>IF($N$393="základní",$J$393,0)</f>
        <v>0</v>
      </c>
      <c r="BF393" s="152">
        <f>IF($N$393="snížená",$J$393,0)</f>
        <v>0</v>
      </c>
      <c r="BG393" s="152">
        <f>IF($N$393="zákl. přenesená",$J$393,0)</f>
        <v>0</v>
      </c>
      <c r="BH393" s="152">
        <f>IF($N$393="sníž. přenesená",$J$393,0)</f>
        <v>0</v>
      </c>
      <c r="BI393" s="152">
        <f>IF($N$393="nulová",$J$393,0)</f>
        <v>0</v>
      </c>
      <c r="BJ393" s="84" t="s">
        <v>137</v>
      </c>
      <c r="BK393" s="152">
        <f>ROUND($I$393*$H$393,2)</f>
        <v>0</v>
      </c>
      <c r="BL393" s="84" t="s">
        <v>617</v>
      </c>
      <c r="BM393" s="84" t="s">
        <v>803</v>
      </c>
    </row>
    <row r="394" spans="2:47" s="6" customFormat="1" ht="16.5" customHeight="1">
      <c r="B394" s="23"/>
      <c r="C394" s="24"/>
      <c r="D394" s="153" t="s">
        <v>259</v>
      </c>
      <c r="E394" s="24"/>
      <c r="F394" s="154" t="s">
        <v>804</v>
      </c>
      <c r="G394" s="24"/>
      <c r="H394" s="24"/>
      <c r="J394" s="24"/>
      <c r="K394" s="24"/>
      <c r="L394" s="43"/>
      <c r="M394" s="56"/>
      <c r="N394" s="24"/>
      <c r="O394" s="24"/>
      <c r="P394" s="24"/>
      <c r="Q394" s="24"/>
      <c r="R394" s="24"/>
      <c r="S394" s="24"/>
      <c r="T394" s="57"/>
      <c r="AT394" s="6" t="s">
        <v>259</v>
      </c>
      <c r="AU394" s="6" t="s">
        <v>198</v>
      </c>
    </row>
    <row r="395" spans="2:51" s="6" customFormat="1" ht="15.75" customHeight="1">
      <c r="B395" s="155"/>
      <c r="C395" s="156"/>
      <c r="D395" s="157" t="s">
        <v>261</v>
      </c>
      <c r="E395" s="156"/>
      <c r="F395" s="158" t="s">
        <v>281</v>
      </c>
      <c r="G395" s="156"/>
      <c r="H395" s="159">
        <v>5</v>
      </c>
      <c r="J395" s="156"/>
      <c r="K395" s="156"/>
      <c r="L395" s="160"/>
      <c r="M395" s="161"/>
      <c r="N395" s="156"/>
      <c r="O395" s="156"/>
      <c r="P395" s="156"/>
      <c r="Q395" s="156"/>
      <c r="R395" s="156"/>
      <c r="S395" s="156"/>
      <c r="T395" s="162"/>
      <c r="AT395" s="163" t="s">
        <v>261</v>
      </c>
      <c r="AU395" s="163" t="s">
        <v>198</v>
      </c>
      <c r="AV395" s="163" t="s">
        <v>198</v>
      </c>
      <c r="AW395" s="163" t="s">
        <v>211</v>
      </c>
      <c r="AX395" s="163" t="s">
        <v>137</v>
      </c>
      <c r="AY395" s="163" t="s">
        <v>251</v>
      </c>
    </row>
    <row r="396" spans="2:63" s="128" customFormat="1" ht="30.75" customHeight="1">
      <c r="B396" s="129"/>
      <c r="C396" s="130"/>
      <c r="D396" s="130" t="s">
        <v>189</v>
      </c>
      <c r="E396" s="139" t="s">
        <v>805</v>
      </c>
      <c r="F396" s="139" t="s">
        <v>806</v>
      </c>
      <c r="G396" s="130"/>
      <c r="H396" s="130"/>
      <c r="J396" s="140">
        <f>$BK$396</f>
        <v>0</v>
      </c>
      <c r="K396" s="130"/>
      <c r="L396" s="133"/>
      <c r="M396" s="134"/>
      <c r="N396" s="130"/>
      <c r="O396" s="130"/>
      <c r="P396" s="135">
        <f>SUM($P$397:$P$399)</f>
        <v>0</v>
      </c>
      <c r="Q396" s="130"/>
      <c r="R396" s="135">
        <f>SUM($R$397:$R$399)</f>
        <v>0.00021</v>
      </c>
      <c r="S396" s="130"/>
      <c r="T396" s="136">
        <f>SUM($T$397:$T$399)</f>
        <v>0</v>
      </c>
      <c r="AR396" s="137" t="s">
        <v>269</v>
      </c>
      <c r="AT396" s="137" t="s">
        <v>189</v>
      </c>
      <c r="AU396" s="137" t="s">
        <v>137</v>
      </c>
      <c r="AY396" s="137" t="s">
        <v>251</v>
      </c>
      <c r="BK396" s="138">
        <f>SUM($BK$397:$BK$399)</f>
        <v>0</v>
      </c>
    </row>
    <row r="397" spans="2:65" s="6" customFormat="1" ht="15.75" customHeight="1">
      <c r="B397" s="23"/>
      <c r="C397" s="141" t="s">
        <v>807</v>
      </c>
      <c r="D397" s="141" t="s">
        <v>253</v>
      </c>
      <c r="E397" s="142" t="s">
        <v>808</v>
      </c>
      <c r="F397" s="143" t="s">
        <v>809</v>
      </c>
      <c r="G397" s="144" t="s">
        <v>277</v>
      </c>
      <c r="H397" s="145">
        <v>7</v>
      </c>
      <c r="I397" s="146"/>
      <c r="J397" s="147">
        <f>ROUND($I$397*$H$397,2)</f>
        <v>0</v>
      </c>
      <c r="K397" s="143" t="s">
        <v>285</v>
      </c>
      <c r="L397" s="43"/>
      <c r="M397" s="148"/>
      <c r="N397" s="149" t="s">
        <v>161</v>
      </c>
      <c r="O397" s="24"/>
      <c r="P397" s="150">
        <f>$O$397*$H$397</f>
        <v>0</v>
      </c>
      <c r="Q397" s="150">
        <v>3E-05</v>
      </c>
      <c r="R397" s="150">
        <f>$Q$397*$H$397</f>
        <v>0.00021</v>
      </c>
      <c r="S397" s="150">
        <v>0</v>
      </c>
      <c r="T397" s="151">
        <f>$S$397*$H$397</f>
        <v>0</v>
      </c>
      <c r="AR397" s="84" t="s">
        <v>647</v>
      </c>
      <c r="AT397" s="84" t="s">
        <v>253</v>
      </c>
      <c r="AU397" s="84" t="s">
        <v>198</v>
      </c>
      <c r="AY397" s="6" t="s">
        <v>251</v>
      </c>
      <c r="BE397" s="152">
        <f>IF($N$397="základní",$J$397,0)</f>
        <v>0</v>
      </c>
      <c r="BF397" s="152">
        <f>IF($N$397="snížená",$J$397,0)</f>
        <v>0</v>
      </c>
      <c r="BG397" s="152">
        <f>IF($N$397="zákl. přenesená",$J$397,0)</f>
        <v>0</v>
      </c>
      <c r="BH397" s="152">
        <f>IF($N$397="sníž. přenesená",$J$397,0)</f>
        <v>0</v>
      </c>
      <c r="BI397" s="152">
        <f>IF($N$397="nulová",$J$397,0)</f>
        <v>0</v>
      </c>
      <c r="BJ397" s="84" t="s">
        <v>137</v>
      </c>
      <c r="BK397" s="152">
        <f>ROUND($I$397*$H$397,2)</f>
        <v>0</v>
      </c>
      <c r="BL397" s="84" t="s">
        <v>647</v>
      </c>
      <c r="BM397" s="84" t="s">
        <v>810</v>
      </c>
    </row>
    <row r="398" spans="2:47" s="6" customFormat="1" ht="16.5" customHeight="1">
      <c r="B398" s="23"/>
      <c r="C398" s="24"/>
      <c r="D398" s="153" t="s">
        <v>259</v>
      </c>
      <c r="E398" s="24"/>
      <c r="F398" s="154" t="s">
        <v>811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259</v>
      </c>
      <c r="AU398" s="6" t="s">
        <v>198</v>
      </c>
    </row>
    <row r="399" spans="2:51" s="6" customFormat="1" ht="15.75" customHeight="1">
      <c r="B399" s="155"/>
      <c r="C399" s="156"/>
      <c r="D399" s="157" t="s">
        <v>261</v>
      </c>
      <c r="E399" s="156"/>
      <c r="F399" s="158" t="s">
        <v>544</v>
      </c>
      <c r="G399" s="156"/>
      <c r="H399" s="159">
        <v>7</v>
      </c>
      <c r="J399" s="156"/>
      <c r="K399" s="156"/>
      <c r="L399" s="160"/>
      <c r="M399" s="161"/>
      <c r="N399" s="156"/>
      <c r="O399" s="156"/>
      <c r="P399" s="156"/>
      <c r="Q399" s="156"/>
      <c r="R399" s="156"/>
      <c r="S399" s="156"/>
      <c r="T399" s="162"/>
      <c r="AT399" s="163" t="s">
        <v>261</v>
      </c>
      <c r="AU399" s="163" t="s">
        <v>198</v>
      </c>
      <c r="AV399" s="163" t="s">
        <v>198</v>
      </c>
      <c r="AW399" s="163" t="s">
        <v>211</v>
      </c>
      <c r="AX399" s="163" t="s">
        <v>137</v>
      </c>
      <c r="AY399" s="163" t="s">
        <v>251</v>
      </c>
    </row>
    <row r="400" spans="2:63" s="128" customFormat="1" ht="30.75" customHeight="1">
      <c r="B400" s="129"/>
      <c r="C400" s="130"/>
      <c r="D400" s="130" t="s">
        <v>189</v>
      </c>
      <c r="E400" s="139" t="s">
        <v>812</v>
      </c>
      <c r="F400" s="139" t="s">
        <v>813</v>
      </c>
      <c r="G400" s="130"/>
      <c r="H400" s="130"/>
      <c r="J400" s="140">
        <f>$BK$400</f>
        <v>0</v>
      </c>
      <c r="K400" s="130"/>
      <c r="L400" s="133"/>
      <c r="M400" s="134"/>
      <c r="N400" s="130"/>
      <c r="O400" s="130"/>
      <c r="P400" s="135">
        <f>SUM($P$401:$P$414)</f>
        <v>0</v>
      </c>
      <c r="Q400" s="130"/>
      <c r="R400" s="135">
        <f>SUM($R$401:$R$414)</f>
        <v>0.16829999999999998</v>
      </c>
      <c r="S400" s="130"/>
      <c r="T400" s="136">
        <f>SUM($T$401:$T$414)</f>
        <v>0</v>
      </c>
      <c r="AR400" s="137" t="s">
        <v>269</v>
      </c>
      <c r="AT400" s="137" t="s">
        <v>189</v>
      </c>
      <c r="AU400" s="137" t="s">
        <v>137</v>
      </c>
      <c r="AY400" s="137" t="s">
        <v>251</v>
      </c>
      <c r="BK400" s="138">
        <f>SUM($BK$401:$BK$414)</f>
        <v>0</v>
      </c>
    </row>
    <row r="401" spans="2:65" s="6" customFormat="1" ht="15.75" customHeight="1">
      <c r="B401" s="23"/>
      <c r="C401" s="141" t="s">
        <v>814</v>
      </c>
      <c r="D401" s="141" t="s">
        <v>253</v>
      </c>
      <c r="E401" s="142" t="s">
        <v>815</v>
      </c>
      <c r="F401" s="143" t="s">
        <v>816</v>
      </c>
      <c r="G401" s="144" t="s">
        <v>277</v>
      </c>
      <c r="H401" s="145">
        <v>11</v>
      </c>
      <c r="I401" s="146"/>
      <c r="J401" s="147">
        <f>ROUND($I$401*$H$401,2)</f>
        <v>0</v>
      </c>
      <c r="K401" s="143" t="s">
        <v>285</v>
      </c>
      <c r="L401" s="43"/>
      <c r="M401" s="148"/>
      <c r="N401" s="149" t="s">
        <v>161</v>
      </c>
      <c r="O401" s="24"/>
      <c r="P401" s="150">
        <f>$O$401*$H$401</f>
        <v>0</v>
      </c>
      <c r="Q401" s="150">
        <v>0.00827</v>
      </c>
      <c r="R401" s="150">
        <f>$Q$401*$H$401</f>
        <v>0.09097</v>
      </c>
      <c r="S401" s="150">
        <v>0</v>
      </c>
      <c r="T401" s="151">
        <f>$S$401*$H$401</f>
        <v>0</v>
      </c>
      <c r="AR401" s="84" t="s">
        <v>647</v>
      </c>
      <c r="AT401" s="84" t="s">
        <v>253</v>
      </c>
      <c r="AU401" s="84" t="s">
        <v>198</v>
      </c>
      <c r="AY401" s="6" t="s">
        <v>251</v>
      </c>
      <c r="BE401" s="152">
        <f>IF($N$401="základní",$J$401,0)</f>
        <v>0</v>
      </c>
      <c r="BF401" s="152">
        <f>IF($N$401="snížená",$J$401,0)</f>
        <v>0</v>
      </c>
      <c r="BG401" s="152">
        <f>IF($N$401="zákl. přenesená",$J$401,0)</f>
        <v>0</v>
      </c>
      <c r="BH401" s="152">
        <f>IF($N$401="sníž. přenesená",$J$401,0)</f>
        <v>0</v>
      </c>
      <c r="BI401" s="152">
        <f>IF($N$401="nulová",$J$401,0)</f>
        <v>0</v>
      </c>
      <c r="BJ401" s="84" t="s">
        <v>137</v>
      </c>
      <c r="BK401" s="152">
        <f>ROUND($I$401*$H$401,2)</f>
        <v>0</v>
      </c>
      <c r="BL401" s="84" t="s">
        <v>647</v>
      </c>
      <c r="BM401" s="84" t="s">
        <v>817</v>
      </c>
    </row>
    <row r="402" spans="2:47" s="6" customFormat="1" ht="16.5" customHeight="1">
      <c r="B402" s="23"/>
      <c r="C402" s="24"/>
      <c r="D402" s="153" t="s">
        <v>259</v>
      </c>
      <c r="E402" s="24"/>
      <c r="F402" s="154" t="s">
        <v>818</v>
      </c>
      <c r="G402" s="24"/>
      <c r="H402" s="24"/>
      <c r="J402" s="24"/>
      <c r="K402" s="24"/>
      <c r="L402" s="43"/>
      <c r="M402" s="56"/>
      <c r="N402" s="24"/>
      <c r="O402" s="24"/>
      <c r="P402" s="24"/>
      <c r="Q402" s="24"/>
      <c r="R402" s="24"/>
      <c r="S402" s="24"/>
      <c r="T402" s="57"/>
      <c r="AT402" s="6" t="s">
        <v>259</v>
      </c>
      <c r="AU402" s="6" t="s">
        <v>198</v>
      </c>
    </row>
    <row r="403" spans="2:51" s="6" customFormat="1" ht="15.75" customHeight="1">
      <c r="B403" s="155"/>
      <c r="C403" s="156"/>
      <c r="D403" s="157" t="s">
        <v>261</v>
      </c>
      <c r="E403" s="156"/>
      <c r="F403" s="158" t="s">
        <v>322</v>
      </c>
      <c r="G403" s="156"/>
      <c r="H403" s="159">
        <v>11</v>
      </c>
      <c r="J403" s="156"/>
      <c r="K403" s="156"/>
      <c r="L403" s="160"/>
      <c r="M403" s="161"/>
      <c r="N403" s="156"/>
      <c r="O403" s="156"/>
      <c r="P403" s="156"/>
      <c r="Q403" s="156"/>
      <c r="R403" s="156"/>
      <c r="S403" s="156"/>
      <c r="T403" s="162"/>
      <c r="AT403" s="163" t="s">
        <v>261</v>
      </c>
      <c r="AU403" s="163" t="s">
        <v>198</v>
      </c>
      <c r="AV403" s="163" t="s">
        <v>198</v>
      </c>
      <c r="AW403" s="163" t="s">
        <v>211</v>
      </c>
      <c r="AX403" s="163" t="s">
        <v>137</v>
      </c>
      <c r="AY403" s="163" t="s">
        <v>251</v>
      </c>
    </row>
    <row r="404" spans="2:65" s="6" customFormat="1" ht="15.75" customHeight="1">
      <c r="B404" s="23"/>
      <c r="C404" s="172" t="s">
        <v>819</v>
      </c>
      <c r="D404" s="172" t="s">
        <v>343</v>
      </c>
      <c r="E404" s="173" t="s">
        <v>820</v>
      </c>
      <c r="F404" s="174" t="s">
        <v>821</v>
      </c>
      <c r="G404" s="175" t="s">
        <v>277</v>
      </c>
      <c r="H404" s="176">
        <v>11</v>
      </c>
      <c r="I404" s="177"/>
      <c r="J404" s="178">
        <f>ROUND($I$404*$H$404,2)</f>
        <v>0</v>
      </c>
      <c r="K404" s="174" t="s">
        <v>285</v>
      </c>
      <c r="L404" s="179"/>
      <c r="M404" s="180"/>
      <c r="N404" s="181" t="s">
        <v>161</v>
      </c>
      <c r="O404" s="24"/>
      <c r="P404" s="150">
        <f>$O$404*$H$404</f>
        <v>0</v>
      </c>
      <c r="Q404" s="150">
        <v>0.00092</v>
      </c>
      <c r="R404" s="150">
        <f>$Q$404*$H$404</f>
        <v>0.01012</v>
      </c>
      <c r="S404" s="150">
        <v>0</v>
      </c>
      <c r="T404" s="151">
        <f>$S$404*$H$404</f>
        <v>0</v>
      </c>
      <c r="AR404" s="84" t="s">
        <v>617</v>
      </c>
      <c r="AT404" s="84" t="s">
        <v>343</v>
      </c>
      <c r="AU404" s="84" t="s">
        <v>198</v>
      </c>
      <c r="AY404" s="6" t="s">
        <v>251</v>
      </c>
      <c r="BE404" s="152">
        <f>IF($N$404="základní",$J$404,0)</f>
        <v>0</v>
      </c>
      <c r="BF404" s="152">
        <f>IF($N$404="snížená",$J$404,0)</f>
        <v>0</v>
      </c>
      <c r="BG404" s="152">
        <f>IF($N$404="zákl. přenesená",$J$404,0)</f>
        <v>0</v>
      </c>
      <c r="BH404" s="152">
        <f>IF($N$404="sníž. přenesená",$J$404,0)</f>
        <v>0</v>
      </c>
      <c r="BI404" s="152">
        <f>IF($N$404="nulová",$J$404,0)</f>
        <v>0</v>
      </c>
      <c r="BJ404" s="84" t="s">
        <v>137</v>
      </c>
      <c r="BK404" s="152">
        <f>ROUND($I$404*$H$404,2)</f>
        <v>0</v>
      </c>
      <c r="BL404" s="84" t="s">
        <v>617</v>
      </c>
      <c r="BM404" s="84" t="s">
        <v>822</v>
      </c>
    </row>
    <row r="405" spans="2:47" s="6" customFormat="1" ht="27" customHeight="1">
      <c r="B405" s="23"/>
      <c r="C405" s="24"/>
      <c r="D405" s="153" t="s">
        <v>259</v>
      </c>
      <c r="E405" s="24"/>
      <c r="F405" s="154" t="s">
        <v>823</v>
      </c>
      <c r="G405" s="24"/>
      <c r="H405" s="24"/>
      <c r="J405" s="24"/>
      <c r="K405" s="24"/>
      <c r="L405" s="43"/>
      <c r="M405" s="56"/>
      <c r="N405" s="24"/>
      <c r="O405" s="24"/>
      <c r="P405" s="24"/>
      <c r="Q405" s="24"/>
      <c r="R405" s="24"/>
      <c r="S405" s="24"/>
      <c r="T405" s="57"/>
      <c r="AT405" s="6" t="s">
        <v>259</v>
      </c>
      <c r="AU405" s="6" t="s">
        <v>198</v>
      </c>
    </row>
    <row r="406" spans="2:47" s="6" customFormat="1" ht="30.75" customHeight="1">
      <c r="B406" s="23"/>
      <c r="C406" s="24"/>
      <c r="D406" s="157" t="s">
        <v>749</v>
      </c>
      <c r="E406" s="24"/>
      <c r="F406" s="190" t="s">
        <v>824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749</v>
      </c>
      <c r="AU406" s="6" t="s">
        <v>198</v>
      </c>
    </row>
    <row r="407" spans="2:51" s="6" customFormat="1" ht="15.75" customHeight="1">
      <c r="B407" s="155"/>
      <c r="C407" s="156"/>
      <c r="D407" s="157" t="s">
        <v>261</v>
      </c>
      <c r="E407" s="156"/>
      <c r="F407" s="158" t="s">
        <v>322</v>
      </c>
      <c r="G407" s="156"/>
      <c r="H407" s="159">
        <v>11</v>
      </c>
      <c r="J407" s="156"/>
      <c r="K407" s="156"/>
      <c r="L407" s="160"/>
      <c r="M407" s="161"/>
      <c r="N407" s="156"/>
      <c r="O407" s="156"/>
      <c r="P407" s="156"/>
      <c r="Q407" s="156"/>
      <c r="R407" s="156"/>
      <c r="S407" s="156"/>
      <c r="T407" s="162"/>
      <c r="AT407" s="163" t="s">
        <v>261</v>
      </c>
      <c r="AU407" s="163" t="s">
        <v>198</v>
      </c>
      <c r="AV407" s="163" t="s">
        <v>198</v>
      </c>
      <c r="AW407" s="163" t="s">
        <v>211</v>
      </c>
      <c r="AX407" s="163" t="s">
        <v>137</v>
      </c>
      <c r="AY407" s="163" t="s">
        <v>251</v>
      </c>
    </row>
    <row r="408" spans="2:65" s="6" customFormat="1" ht="15.75" customHeight="1">
      <c r="B408" s="23"/>
      <c r="C408" s="141" t="s">
        <v>825</v>
      </c>
      <c r="D408" s="141" t="s">
        <v>253</v>
      </c>
      <c r="E408" s="142" t="s">
        <v>826</v>
      </c>
      <c r="F408" s="143" t="s">
        <v>827</v>
      </c>
      <c r="G408" s="144" t="s">
        <v>277</v>
      </c>
      <c r="H408" s="145">
        <v>11</v>
      </c>
      <c r="I408" s="146"/>
      <c r="J408" s="147">
        <f>ROUND($I$408*$H$408,2)</f>
        <v>0</v>
      </c>
      <c r="K408" s="143" t="s">
        <v>285</v>
      </c>
      <c r="L408" s="43"/>
      <c r="M408" s="148"/>
      <c r="N408" s="149" t="s">
        <v>161</v>
      </c>
      <c r="O408" s="24"/>
      <c r="P408" s="150">
        <f>$O$408*$H$408</f>
        <v>0</v>
      </c>
      <c r="Q408" s="150">
        <v>0.00519</v>
      </c>
      <c r="R408" s="150">
        <f>$Q$408*$H$408</f>
        <v>0.05709</v>
      </c>
      <c r="S408" s="150">
        <v>0</v>
      </c>
      <c r="T408" s="151">
        <f>$S$408*$H$408</f>
        <v>0</v>
      </c>
      <c r="AR408" s="84" t="s">
        <v>647</v>
      </c>
      <c r="AT408" s="84" t="s">
        <v>253</v>
      </c>
      <c r="AU408" s="84" t="s">
        <v>198</v>
      </c>
      <c r="AY408" s="6" t="s">
        <v>251</v>
      </c>
      <c r="BE408" s="152">
        <f>IF($N$408="základní",$J$408,0)</f>
        <v>0</v>
      </c>
      <c r="BF408" s="152">
        <f>IF($N$408="snížená",$J$408,0)</f>
        <v>0</v>
      </c>
      <c r="BG408" s="152">
        <f>IF($N$408="zákl. přenesená",$J$408,0)</f>
        <v>0</v>
      </c>
      <c r="BH408" s="152">
        <f>IF($N$408="sníž. přenesená",$J$408,0)</f>
        <v>0</v>
      </c>
      <c r="BI408" s="152">
        <f>IF($N$408="nulová",$J$408,0)</f>
        <v>0</v>
      </c>
      <c r="BJ408" s="84" t="s">
        <v>137</v>
      </c>
      <c r="BK408" s="152">
        <f>ROUND($I$408*$H$408,2)</f>
        <v>0</v>
      </c>
      <c r="BL408" s="84" t="s">
        <v>647</v>
      </c>
      <c r="BM408" s="84" t="s">
        <v>828</v>
      </c>
    </row>
    <row r="409" spans="2:47" s="6" customFormat="1" ht="16.5" customHeight="1">
      <c r="B409" s="23"/>
      <c r="C409" s="24"/>
      <c r="D409" s="153" t="s">
        <v>259</v>
      </c>
      <c r="E409" s="24"/>
      <c r="F409" s="154" t="s">
        <v>829</v>
      </c>
      <c r="G409" s="24"/>
      <c r="H409" s="24"/>
      <c r="J409" s="24"/>
      <c r="K409" s="24"/>
      <c r="L409" s="43"/>
      <c r="M409" s="56"/>
      <c r="N409" s="24"/>
      <c r="O409" s="24"/>
      <c r="P409" s="24"/>
      <c r="Q409" s="24"/>
      <c r="R409" s="24"/>
      <c r="S409" s="24"/>
      <c r="T409" s="57"/>
      <c r="AT409" s="6" t="s">
        <v>259</v>
      </c>
      <c r="AU409" s="6" t="s">
        <v>198</v>
      </c>
    </row>
    <row r="410" spans="2:51" s="6" customFormat="1" ht="15.75" customHeight="1">
      <c r="B410" s="155"/>
      <c r="C410" s="156"/>
      <c r="D410" s="157" t="s">
        <v>261</v>
      </c>
      <c r="E410" s="156"/>
      <c r="F410" s="158" t="s">
        <v>322</v>
      </c>
      <c r="G410" s="156"/>
      <c r="H410" s="159">
        <v>11</v>
      </c>
      <c r="J410" s="156"/>
      <c r="K410" s="156"/>
      <c r="L410" s="160"/>
      <c r="M410" s="161"/>
      <c r="N410" s="156"/>
      <c r="O410" s="156"/>
      <c r="P410" s="156"/>
      <c r="Q410" s="156"/>
      <c r="R410" s="156"/>
      <c r="S410" s="156"/>
      <c r="T410" s="162"/>
      <c r="AT410" s="163" t="s">
        <v>261</v>
      </c>
      <c r="AU410" s="163" t="s">
        <v>198</v>
      </c>
      <c r="AV410" s="163" t="s">
        <v>198</v>
      </c>
      <c r="AW410" s="163" t="s">
        <v>211</v>
      </c>
      <c r="AX410" s="163" t="s">
        <v>137</v>
      </c>
      <c r="AY410" s="163" t="s">
        <v>251</v>
      </c>
    </row>
    <row r="411" spans="2:65" s="6" customFormat="1" ht="15.75" customHeight="1">
      <c r="B411" s="23"/>
      <c r="C411" s="172" t="s">
        <v>830</v>
      </c>
      <c r="D411" s="172" t="s">
        <v>343</v>
      </c>
      <c r="E411" s="173" t="s">
        <v>831</v>
      </c>
      <c r="F411" s="174" t="s">
        <v>832</v>
      </c>
      <c r="G411" s="175" t="s">
        <v>277</v>
      </c>
      <c r="H411" s="176">
        <v>11</v>
      </c>
      <c r="I411" s="177"/>
      <c r="J411" s="178">
        <f>ROUND($I$411*$H$411,2)</f>
        <v>0</v>
      </c>
      <c r="K411" s="174" t="s">
        <v>285</v>
      </c>
      <c r="L411" s="179"/>
      <c r="M411" s="180"/>
      <c r="N411" s="181" t="s">
        <v>161</v>
      </c>
      <c r="O411" s="24"/>
      <c r="P411" s="150">
        <f>$O$411*$H$411</f>
        <v>0</v>
      </c>
      <c r="Q411" s="150">
        <v>0.00092</v>
      </c>
      <c r="R411" s="150">
        <f>$Q$411*$H$411</f>
        <v>0.01012</v>
      </c>
      <c r="S411" s="150">
        <v>0</v>
      </c>
      <c r="T411" s="151">
        <f>$S$411*$H$411</f>
        <v>0</v>
      </c>
      <c r="AR411" s="84" t="s">
        <v>617</v>
      </c>
      <c r="AT411" s="84" t="s">
        <v>343</v>
      </c>
      <c r="AU411" s="84" t="s">
        <v>198</v>
      </c>
      <c r="AY411" s="6" t="s">
        <v>251</v>
      </c>
      <c r="BE411" s="152">
        <f>IF($N$411="základní",$J$411,0)</f>
        <v>0</v>
      </c>
      <c r="BF411" s="152">
        <f>IF($N$411="snížená",$J$411,0)</f>
        <v>0</v>
      </c>
      <c r="BG411" s="152">
        <f>IF($N$411="zákl. přenesená",$J$411,0)</f>
        <v>0</v>
      </c>
      <c r="BH411" s="152">
        <f>IF($N$411="sníž. přenesená",$J$411,0)</f>
        <v>0</v>
      </c>
      <c r="BI411" s="152">
        <f>IF($N$411="nulová",$J$411,0)</f>
        <v>0</v>
      </c>
      <c r="BJ411" s="84" t="s">
        <v>137</v>
      </c>
      <c r="BK411" s="152">
        <f>ROUND($I$411*$H$411,2)</f>
        <v>0</v>
      </c>
      <c r="BL411" s="84" t="s">
        <v>617</v>
      </c>
      <c r="BM411" s="84" t="s">
        <v>833</v>
      </c>
    </row>
    <row r="412" spans="2:47" s="6" customFormat="1" ht="27" customHeight="1">
      <c r="B412" s="23"/>
      <c r="C412" s="24"/>
      <c r="D412" s="153" t="s">
        <v>259</v>
      </c>
      <c r="E412" s="24"/>
      <c r="F412" s="154" t="s">
        <v>834</v>
      </c>
      <c r="G412" s="24"/>
      <c r="H412" s="24"/>
      <c r="J412" s="24"/>
      <c r="K412" s="24"/>
      <c r="L412" s="43"/>
      <c r="M412" s="56"/>
      <c r="N412" s="24"/>
      <c r="O412" s="24"/>
      <c r="P412" s="24"/>
      <c r="Q412" s="24"/>
      <c r="R412" s="24"/>
      <c r="S412" s="24"/>
      <c r="T412" s="57"/>
      <c r="AT412" s="6" t="s">
        <v>259</v>
      </c>
      <c r="AU412" s="6" t="s">
        <v>198</v>
      </c>
    </row>
    <row r="413" spans="2:47" s="6" customFormat="1" ht="30.75" customHeight="1">
      <c r="B413" s="23"/>
      <c r="C413" s="24"/>
      <c r="D413" s="157" t="s">
        <v>749</v>
      </c>
      <c r="E413" s="24"/>
      <c r="F413" s="190" t="s">
        <v>824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749</v>
      </c>
      <c r="AU413" s="6" t="s">
        <v>198</v>
      </c>
    </row>
    <row r="414" spans="2:51" s="6" customFormat="1" ht="15.75" customHeight="1">
      <c r="B414" s="155"/>
      <c r="C414" s="156"/>
      <c r="D414" s="157" t="s">
        <v>261</v>
      </c>
      <c r="E414" s="156"/>
      <c r="F414" s="158" t="s">
        <v>322</v>
      </c>
      <c r="G414" s="156"/>
      <c r="H414" s="159">
        <v>11</v>
      </c>
      <c r="J414" s="156"/>
      <c r="K414" s="156"/>
      <c r="L414" s="160"/>
      <c r="M414" s="161"/>
      <c r="N414" s="156"/>
      <c r="O414" s="156"/>
      <c r="P414" s="156"/>
      <c r="Q414" s="156"/>
      <c r="R414" s="156"/>
      <c r="S414" s="156"/>
      <c r="T414" s="162"/>
      <c r="AT414" s="163" t="s">
        <v>261</v>
      </c>
      <c r="AU414" s="163" t="s">
        <v>198</v>
      </c>
      <c r="AV414" s="163" t="s">
        <v>198</v>
      </c>
      <c r="AW414" s="163" t="s">
        <v>211</v>
      </c>
      <c r="AX414" s="163" t="s">
        <v>137</v>
      </c>
      <c r="AY414" s="163" t="s">
        <v>251</v>
      </c>
    </row>
    <row r="415" spans="2:63" s="128" customFormat="1" ht="30.75" customHeight="1">
      <c r="B415" s="129"/>
      <c r="C415" s="130"/>
      <c r="D415" s="130" t="s">
        <v>189</v>
      </c>
      <c r="E415" s="139" t="s">
        <v>835</v>
      </c>
      <c r="F415" s="139" t="s">
        <v>836</v>
      </c>
      <c r="G415" s="130"/>
      <c r="H415" s="130"/>
      <c r="J415" s="140">
        <f>$BK$415</f>
        <v>0</v>
      </c>
      <c r="K415" s="130"/>
      <c r="L415" s="133"/>
      <c r="M415" s="134"/>
      <c r="N415" s="130"/>
      <c r="O415" s="130"/>
      <c r="P415" s="135">
        <f>SUM($P$416:$P$421)</f>
        <v>0</v>
      </c>
      <c r="Q415" s="130"/>
      <c r="R415" s="135">
        <f>SUM($R$416:$R$421)</f>
        <v>0.01597</v>
      </c>
      <c r="S415" s="130"/>
      <c r="T415" s="136">
        <f>SUM($T$416:$T$421)</f>
        <v>0</v>
      </c>
      <c r="AR415" s="137" t="s">
        <v>269</v>
      </c>
      <c r="AT415" s="137" t="s">
        <v>189</v>
      </c>
      <c r="AU415" s="137" t="s">
        <v>137</v>
      </c>
      <c r="AY415" s="137" t="s">
        <v>251</v>
      </c>
      <c r="BK415" s="138">
        <f>SUM($BK$416:$BK$421)</f>
        <v>0</v>
      </c>
    </row>
    <row r="416" spans="2:65" s="6" customFormat="1" ht="15.75" customHeight="1">
      <c r="B416" s="23"/>
      <c r="C416" s="141" t="s">
        <v>837</v>
      </c>
      <c r="D416" s="141" t="s">
        <v>253</v>
      </c>
      <c r="E416" s="142" t="s">
        <v>838</v>
      </c>
      <c r="F416" s="143" t="s">
        <v>839</v>
      </c>
      <c r="G416" s="144" t="s">
        <v>559</v>
      </c>
      <c r="H416" s="145">
        <v>2</v>
      </c>
      <c r="I416" s="146"/>
      <c r="J416" s="147">
        <f>ROUND($I$416*$H$416,2)</f>
        <v>0</v>
      </c>
      <c r="K416" s="143" t="s">
        <v>285</v>
      </c>
      <c r="L416" s="43"/>
      <c r="M416" s="148"/>
      <c r="N416" s="149" t="s">
        <v>161</v>
      </c>
      <c r="O416" s="24"/>
      <c r="P416" s="150">
        <f>$O$416*$H$416</f>
        <v>0</v>
      </c>
      <c r="Q416" s="150">
        <v>0.0076</v>
      </c>
      <c r="R416" s="150">
        <f>$Q$416*$H$416</f>
        <v>0.0152</v>
      </c>
      <c r="S416" s="150">
        <v>0</v>
      </c>
      <c r="T416" s="151">
        <f>$S$416*$H$416</f>
        <v>0</v>
      </c>
      <c r="AR416" s="84" t="s">
        <v>647</v>
      </c>
      <c r="AT416" s="84" t="s">
        <v>253</v>
      </c>
      <c r="AU416" s="84" t="s">
        <v>198</v>
      </c>
      <c r="AY416" s="6" t="s">
        <v>251</v>
      </c>
      <c r="BE416" s="152">
        <f>IF($N$416="základní",$J$416,0)</f>
        <v>0</v>
      </c>
      <c r="BF416" s="152">
        <f>IF($N$416="snížená",$J$416,0)</f>
        <v>0</v>
      </c>
      <c r="BG416" s="152">
        <f>IF($N$416="zákl. přenesená",$J$416,0)</f>
        <v>0</v>
      </c>
      <c r="BH416" s="152">
        <f>IF($N$416="sníž. přenesená",$J$416,0)</f>
        <v>0</v>
      </c>
      <c r="BI416" s="152">
        <f>IF($N$416="nulová",$J$416,0)</f>
        <v>0</v>
      </c>
      <c r="BJ416" s="84" t="s">
        <v>137</v>
      </c>
      <c r="BK416" s="152">
        <f>ROUND($I$416*$H$416,2)</f>
        <v>0</v>
      </c>
      <c r="BL416" s="84" t="s">
        <v>647</v>
      </c>
      <c r="BM416" s="84" t="s">
        <v>840</v>
      </c>
    </row>
    <row r="417" spans="2:47" s="6" customFormat="1" ht="16.5" customHeight="1">
      <c r="B417" s="23"/>
      <c r="C417" s="24"/>
      <c r="D417" s="153" t="s">
        <v>259</v>
      </c>
      <c r="E417" s="24"/>
      <c r="F417" s="154" t="s">
        <v>841</v>
      </c>
      <c r="G417" s="24"/>
      <c r="H417" s="24"/>
      <c r="J417" s="24"/>
      <c r="K417" s="24"/>
      <c r="L417" s="43"/>
      <c r="M417" s="56"/>
      <c r="N417" s="24"/>
      <c r="O417" s="24"/>
      <c r="P417" s="24"/>
      <c r="Q417" s="24"/>
      <c r="R417" s="24"/>
      <c r="S417" s="24"/>
      <c r="T417" s="57"/>
      <c r="AT417" s="6" t="s">
        <v>259</v>
      </c>
      <c r="AU417" s="6" t="s">
        <v>198</v>
      </c>
    </row>
    <row r="418" spans="2:51" s="6" customFormat="1" ht="15.75" customHeight="1">
      <c r="B418" s="155"/>
      <c r="C418" s="156"/>
      <c r="D418" s="157" t="s">
        <v>261</v>
      </c>
      <c r="E418" s="156"/>
      <c r="F418" s="158" t="s">
        <v>198</v>
      </c>
      <c r="G418" s="156"/>
      <c r="H418" s="159">
        <v>2</v>
      </c>
      <c r="J418" s="156"/>
      <c r="K418" s="156"/>
      <c r="L418" s="160"/>
      <c r="M418" s="161"/>
      <c r="N418" s="156"/>
      <c r="O418" s="156"/>
      <c r="P418" s="156"/>
      <c r="Q418" s="156"/>
      <c r="R418" s="156"/>
      <c r="S418" s="156"/>
      <c r="T418" s="162"/>
      <c r="AT418" s="163" t="s">
        <v>261</v>
      </c>
      <c r="AU418" s="163" t="s">
        <v>198</v>
      </c>
      <c r="AV418" s="163" t="s">
        <v>198</v>
      </c>
      <c r="AW418" s="163" t="s">
        <v>211</v>
      </c>
      <c r="AX418" s="163" t="s">
        <v>137</v>
      </c>
      <c r="AY418" s="163" t="s">
        <v>251</v>
      </c>
    </row>
    <row r="419" spans="2:65" s="6" customFormat="1" ht="15.75" customHeight="1">
      <c r="B419" s="23"/>
      <c r="C419" s="141" t="s">
        <v>842</v>
      </c>
      <c r="D419" s="141" t="s">
        <v>253</v>
      </c>
      <c r="E419" s="142" t="s">
        <v>843</v>
      </c>
      <c r="F419" s="143" t="s">
        <v>844</v>
      </c>
      <c r="G419" s="144" t="s">
        <v>277</v>
      </c>
      <c r="H419" s="145">
        <v>11</v>
      </c>
      <c r="I419" s="146"/>
      <c r="J419" s="147">
        <f>ROUND($I$419*$H$419,2)</f>
        <v>0</v>
      </c>
      <c r="K419" s="143" t="s">
        <v>285</v>
      </c>
      <c r="L419" s="43"/>
      <c r="M419" s="148"/>
      <c r="N419" s="149" t="s">
        <v>161</v>
      </c>
      <c r="O419" s="24"/>
      <c r="P419" s="150">
        <f>$O$419*$H$419</f>
        <v>0</v>
      </c>
      <c r="Q419" s="150">
        <v>7E-05</v>
      </c>
      <c r="R419" s="150">
        <f>$Q$419*$H$419</f>
        <v>0.00077</v>
      </c>
      <c r="S419" s="150">
        <v>0</v>
      </c>
      <c r="T419" s="151">
        <f>$S$419*$H$419</f>
        <v>0</v>
      </c>
      <c r="AR419" s="84" t="s">
        <v>647</v>
      </c>
      <c r="AT419" s="84" t="s">
        <v>253</v>
      </c>
      <c r="AU419" s="84" t="s">
        <v>198</v>
      </c>
      <c r="AY419" s="6" t="s">
        <v>251</v>
      </c>
      <c r="BE419" s="152">
        <f>IF($N$419="základní",$J$419,0)</f>
        <v>0</v>
      </c>
      <c r="BF419" s="152">
        <f>IF($N$419="snížená",$J$419,0)</f>
        <v>0</v>
      </c>
      <c r="BG419" s="152">
        <f>IF($N$419="zákl. přenesená",$J$419,0)</f>
        <v>0</v>
      </c>
      <c r="BH419" s="152">
        <f>IF($N$419="sníž. přenesená",$J$419,0)</f>
        <v>0</v>
      </c>
      <c r="BI419" s="152">
        <f>IF($N$419="nulová",$J$419,0)</f>
        <v>0</v>
      </c>
      <c r="BJ419" s="84" t="s">
        <v>137</v>
      </c>
      <c r="BK419" s="152">
        <f>ROUND($I$419*$H$419,2)</f>
        <v>0</v>
      </c>
      <c r="BL419" s="84" t="s">
        <v>647</v>
      </c>
      <c r="BM419" s="84" t="s">
        <v>845</v>
      </c>
    </row>
    <row r="420" spans="2:47" s="6" customFormat="1" ht="27" customHeight="1">
      <c r="B420" s="23"/>
      <c r="C420" s="24"/>
      <c r="D420" s="153" t="s">
        <v>259</v>
      </c>
      <c r="E420" s="24"/>
      <c r="F420" s="154" t="s">
        <v>846</v>
      </c>
      <c r="G420" s="24"/>
      <c r="H420" s="24"/>
      <c r="J420" s="24"/>
      <c r="K420" s="24"/>
      <c r="L420" s="43"/>
      <c r="M420" s="56"/>
      <c r="N420" s="24"/>
      <c r="O420" s="24"/>
      <c r="P420" s="24"/>
      <c r="Q420" s="24"/>
      <c r="R420" s="24"/>
      <c r="S420" s="24"/>
      <c r="T420" s="57"/>
      <c r="AT420" s="6" t="s">
        <v>259</v>
      </c>
      <c r="AU420" s="6" t="s">
        <v>198</v>
      </c>
    </row>
    <row r="421" spans="2:51" s="6" customFormat="1" ht="15.75" customHeight="1">
      <c r="B421" s="155"/>
      <c r="C421" s="156"/>
      <c r="D421" s="157" t="s">
        <v>261</v>
      </c>
      <c r="E421" s="156"/>
      <c r="F421" s="158" t="s">
        <v>322</v>
      </c>
      <c r="G421" s="156"/>
      <c r="H421" s="159">
        <v>11</v>
      </c>
      <c r="J421" s="156"/>
      <c r="K421" s="156"/>
      <c r="L421" s="160"/>
      <c r="M421" s="161"/>
      <c r="N421" s="156"/>
      <c r="O421" s="156"/>
      <c r="P421" s="156"/>
      <c r="Q421" s="156"/>
      <c r="R421" s="156"/>
      <c r="S421" s="156"/>
      <c r="T421" s="162"/>
      <c r="AT421" s="163" t="s">
        <v>261</v>
      </c>
      <c r="AU421" s="163" t="s">
        <v>198</v>
      </c>
      <c r="AV421" s="163" t="s">
        <v>198</v>
      </c>
      <c r="AW421" s="163" t="s">
        <v>211</v>
      </c>
      <c r="AX421" s="163" t="s">
        <v>137</v>
      </c>
      <c r="AY421" s="163" t="s">
        <v>251</v>
      </c>
    </row>
    <row r="422" spans="2:63" s="128" customFormat="1" ht="37.5" customHeight="1">
      <c r="B422" s="129"/>
      <c r="C422" s="130"/>
      <c r="D422" s="130" t="s">
        <v>189</v>
      </c>
      <c r="E422" s="131" t="s">
        <v>847</v>
      </c>
      <c r="F422" s="131" t="s">
        <v>848</v>
      </c>
      <c r="G422" s="130"/>
      <c r="H422" s="130"/>
      <c r="J422" s="132">
        <f>$BK$422</f>
        <v>0</v>
      </c>
      <c r="K422" s="130"/>
      <c r="L422" s="133"/>
      <c r="M422" s="134"/>
      <c r="N422" s="130"/>
      <c r="O422" s="130"/>
      <c r="P422" s="135">
        <f>SUM($P$423:$P$438)</f>
        <v>0</v>
      </c>
      <c r="Q422" s="130"/>
      <c r="R422" s="135">
        <f>SUM($R$423:$R$438)</f>
        <v>0</v>
      </c>
      <c r="S422" s="130"/>
      <c r="T422" s="136">
        <f>SUM($T$423:$T$438)</f>
        <v>0</v>
      </c>
      <c r="AR422" s="137" t="s">
        <v>281</v>
      </c>
      <c r="AT422" s="137" t="s">
        <v>189</v>
      </c>
      <c r="AU422" s="137" t="s">
        <v>190</v>
      </c>
      <c r="AY422" s="137" t="s">
        <v>251</v>
      </c>
      <c r="BK422" s="138">
        <f>SUM($BK$423:$BK$438)</f>
        <v>0</v>
      </c>
    </row>
    <row r="423" spans="2:65" s="6" customFormat="1" ht="15.75" customHeight="1">
      <c r="B423" s="23"/>
      <c r="C423" s="141" t="s">
        <v>849</v>
      </c>
      <c r="D423" s="141" t="s">
        <v>253</v>
      </c>
      <c r="E423" s="142" t="s">
        <v>850</v>
      </c>
      <c r="F423" s="143" t="s">
        <v>851</v>
      </c>
      <c r="G423" s="144" t="s">
        <v>852</v>
      </c>
      <c r="H423" s="145">
        <v>1</v>
      </c>
      <c r="I423" s="146"/>
      <c r="J423" s="147">
        <f>ROUND($I$423*$H$423,2)</f>
        <v>0</v>
      </c>
      <c r="K423" s="143" t="s">
        <v>285</v>
      </c>
      <c r="L423" s="43"/>
      <c r="M423" s="148"/>
      <c r="N423" s="149" t="s">
        <v>161</v>
      </c>
      <c r="O423" s="24"/>
      <c r="P423" s="150">
        <f>$O$423*$H$423</f>
        <v>0</v>
      </c>
      <c r="Q423" s="150">
        <v>0</v>
      </c>
      <c r="R423" s="150">
        <f>$Q$423*$H$423</f>
        <v>0</v>
      </c>
      <c r="S423" s="150">
        <v>0</v>
      </c>
      <c r="T423" s="151">
        <f>$S$423*$H$423</f>
        <v>0</v>
      </c>
      <c r="AR423" s="84" t="s">
        <v>853</v>
      </c>
      <c r="AT423" s="84" t="s">
        <v>253</v>
      </c>
      <c r="AU423" s="84" t="s">
        <v>137</v>
      </c>
      <c r="AY423" s="6" t="s">
        <v>251</v>
      </c>
      <c r="BE423" s="152">
        <f>IF($N$423="základní",$J$423,0)</f>
        <v>0</v>
      </c>
      <c r="BF423" s="152">
        <f>IF($N$423="snížená",$J$423,0)</f>
        <v>0</v>
      </c>
      <c r="BG423" s="152">
        <f>IF($N$423="zákl. přenesená",$J$423,0)</f>
        <v>0</v>
      </c>
      <c r="BH423" s="152">
        <f>IF($N$423="sníž. přenesená",$J$423,0)</f>
        <v>0</v>
      </c>
      <c r="BI423" s="152">
        <f>IF($N$423="nulová",$J$423,0)</f>
        <v>0</v>
      </c>
      <c r="BJ423" s="84" t="s">
        <v>137</v>
      </c>
      <c r="BK423" s="152">
        <f>ROUND($I$423*$H$423,2)</f>
        <v>0</v>
      </c>
      <c r="BL423" s="84" t="s">
        <v>853</v>
      </c>
      <c r="BM423" s="84" t="s">
        <v>854</v>
      </c>
    </row>
    <row r="424" spans="2:47" s="6" customFormat="1" ht="16.5" customHeight="1">
      <c r="B424" s="23"/>
      <c r="C424" s="24"/>
      <c r="D424" s="153" t="s">
        <v>259</v>
      </c>
      <c r="E424" s="24"/>
      <c r="F424" s="154" t="s">
        <v>855</v>
      </c>
      <c r="G424" s="24"/>
      <c r="H424" s="24"/>
      <c r="J424" s="24"/>
      <c r="K424" s="24"/>
      <c r="L424" s="43"/>
      <c r="M424" s="56"/>
      <c r="N424" s="24"/>
      <c r="O424" s="24"/>
      <c r="P424" s="24"/>
      <c r="Q424" s="24"/>
      <c r="R424" s="24"/>
      <c r="S424" s="24"/>
      <c r="T424" s="57"/>
      <c r="AT424" s="6" t="s">
        <v>259</v>
      </c>
      <c r="AU424" s="6" t="s">
        <v>137</v>
      </c>
    </row>
    <row r="425" spans="2:65" s="6" customFormat="1" ht="15.75" customHeight="1">
      <c r="B425" s="23"/>
      <c r="C425" s="141" t="s">
        <v>856</v>
      </c>
      <c r="D425" s="141" t="s">
        <v>253</v>
      </c>
      <c r="E425" s="142" t="s">
        <v>857</v>
      </c>
      <c r="F425" s="143" t="s">
        <v>858</v>
      </c>
      <c r="G425" s="144" t="s">
        <v>852</v>
      </c>
      <c r="H425" s="145">
        <v>1</v>
      </c>
      <c r="I425" s="146"/>
      <c r="J425" s="147">
        <f>ROUND($I$425*$H$425,2)</f>
        <v>0</v>
      </c>
      <c r="K425" s="143" t="s">
        <v>285</v>
      </c>
      <c r="L425" s="43"/>
      <c r="M425" s="148"/>
      <c r="N425" s="149" t="s">
        <v>161</v>
      </c>
      <c r="O425" s="24"/>
      <c r="P425" s="150">
        <f>$O$425*$H$425</f>
        <v>0</v>
      </c>
      <c r="Q425" s="150">
        <v>0</v>
      </c>
      <c r="R425" s="150">
        <f>$Q$425*$H$425</f>
        <v>0</v>
      </c>
      <c r="S425" s="150">
        <v>0</v>
      </c>
      <c r="T425" s="151">
        <f>$S$425*$H$425</f>
        <v>0</v>
      </c>
      <c r="AR425" s="84" t="s">
        <v>853</v>
      </c>
      <c r="AT425" s="84" t="s">
        <v>253</v>
      </c>
      <c r="AU425" s="84" t="s">
        <v>137</v>
      </c>
      <c r="AY425" s="6" t="s">
        <v>251</v>
      </c>
      <c r="BE425" s="152">
        <f>IF($N$425="základní",$J$425,0)</f>
        <v>0</v>
      </c>
      <c r="BF425" s="152">
        <f>IF($N$425="snížená",$J$425,0)</f>
        <v>0</v>
      </c>
      <c r="BG425" s="152">
        <f>IF($N$425="zákl. přenesená",$J$425,0)</f>
        <v>0</v>
      </c>
      <c r="BH425" s="152">
        <f>IF($N$425="sníž. přenesená",$J$425,0)</f>
        <v>0</v>
      </c>
      <c r="BI425" s="152">
        <f>IF($N$425="nulová",$J$425,0)</f>
        <v>0</v>
      </c>
      <c r="BJ425" s="84" t="s">
        <v>137</v>
      </c>
      <c r="BK425" s="152">
        <f>ROUND($I$425*$H$425,2)</f>
        <v>0</v>
      </c>
      <c r="BL425" s="84" t="s">
        <v>853</v>
      </c>
      <c r="BM425" s="84" t="s">
        <v>859</v>
      </c>
    </row>
    <row r="426" spans="2:47" s="6" customFormat="1" ht="16.5" customHeight="1">
      <c r="B426" s="23"/>
      <c r="C426" s="24"/>
      <c r="D426" s="153" t="s">
        <v>259</v>
      </c>
      <c r="E426" s="24"/>
      <c r="F426" s="154" t="s">
        <v>860</v>
      </c>
      <c r="G426" s="24"/>
      <c r="H426" s="24"/>
      <c r="J426" s="24"/>
      <c r="K426" s="24"/>
      <c r="L426" s="43"/>
      <c r="M426" s="56"/>
      <c r="N426" s="24"/>
      <c r="O426" s="24"/>
      <c r="P426" s="24"/>
      <c r="Q426" s="24"/>
      <c r="R426" s="24"/>
      <c r="S426" s="24"/>
      <c r="T426" s="57"/>
      <c r="AT426" s="6" t="s">
        <v>259</v>
      </c>
      <c r="AU426" s="6" t="s">
        <v>137</v>
      </c>
    </row>
    <row r="427" spans="2:65" s="6" customFormat="1" ht="15.75" customHeight="1">
      <c r="B427" s="23"/>
      <c r="C427" s="141" t="s">
        <v>861</v>
      </c>
      <c r="D427" s="141" t="s">
        <v>253</v>
      </c>
      <c r="E427" s="142" t="s">
        <v>862</v>
      </c>
      <c r="F427" s="143" t="s">
        <v>863</v>
      </c>
      <c r="G427" s="144" t="s">
        <v>852</v>
      </c>
      <c r="H427" s="145">
        <v>1</v>
      </c>
      <c r="I427" s="146"/>
      <c r="J427" s="147">
        <f>ROUND($I$427*$H$427,2)</f>
        <v>0</v>
      </c>
      <c r="K427" s="143" t="s">
        <v>285</v>
      </c>
      <c r="L427" s="43"/>
      <c r="M427" s="148"/>
      <c r="N427" s="149" t="s">
        <v>161</v>
      </c>
      <c r="O427" s="24"/>
      <c r="P427" s="150">
        <f>$O$427*$H$427</f>
        <v>0</v>
      </c>
      <c r="Q427" s="150">
        <v>0</v>
      </c>
      <c r="R427" s="150">
        <f>$Q$427*$H$427</f>
        <v>0</v>
      </c>
      <c r="S427" s="150">
        <v>0</v>
      </c>
      <c r="T427" s="151">
        <f>$S$427*$H$427</f>
        <v>0</v>
      </c>
      <c r="AR427" s="84" t="s">
        <v>853</v>
      </c>
      <c r="AT427" s="84" t="s">
        <v>253</v>
      </c>
      <c r="AU427" s="84" t="s">
        <v>137</v>
      </c>
      <c r="AY427" s="6" t="s">
        <v>251</v>
      </c>
      <c r="BE427" s="152">
        <f>IF($N$427="základní",$J$427,0)</f>
        <v>0</v>
      </c>
      <c r="BF427" s="152">
        <f>IF($N$427="snížená",$J$427,0)</f>
        <v>0</v>
      </c>
      <c r="BG427" s="152">
        <f>IF($N$427="zákl. přenesená",$J$427,0)</f>
        <v>0</v>
      </c>
      <c r="BH427" s="152">
        <f>IF($N$427="sníž. přenesená",$J$427,0)</f>
        <v>0</v>
      </c>
      <c r="BI427" s="152">
        <f>IF($N$427="nulová",$J$427,0)</f>
        <v>0</v>
      </c>
      <c r="BJ427" s="84" t="s">
        <v>137</v>
      </c>
      <c r="BK427" s="152">
        <f>ROUND($I$427*$H$427,2)</f>
        <v>0</v>
      </c>
      <c r="BL427" s="84" t="s">
        <v>853</v>
      </c>
      <c r="BM427" s="84" t="s">
        <v>864</v>
      </c>
    </row>
    <row r="428" spans="2:47" s="6" customFormat="1" ht="16.5" customHeight="1">
      <c r="B428" s="23"/>
      <c r="C428" s="24"/>
      <c r="D428" s="153" t="s">
        <v>259</v>
      </c>
      <c r="E428" s="24"/>
      <c r="F428" s="154" t="s">
        <v>865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259</v>
      </c>
      <c r="AU428" s="6" t="s">
        <v>137</v>
      </c>
    </row>
    <row r="429" spans="2:65" s="6" customFormat="1" ht="15.75" customHeight="1">
      <c r="B429" s="23"/>
      <c r="C429" s="141" t="s">
        <v>866</v>
      </c>
      <c r="D429" s="141" t="s">
        <v>253</v>
      </c>
      <c r="E429" s="142" t="s">
        <v>867</v>
      </c>
      <c r="F429" s="143" t="s">
        <v>868</v>
      </c>
      <c r="G429" s="144" t="s">
        <v>852</v>
      </c>
      <c r="H429" s="145">
        <v>1</v>
      </c>
      <c r="I429" s="146"/>
      <c r="J429" s="147">
        <f>ROUND($I$429*$H$429,2)</f>
        <v>0</v>
      </c>
      <c r="K429" s="143" t="s">
        <v>285</v>
      </c>
      <c r="L429" s="43"/>
      <c r="M429" s="148"/>
      <c r="N429" s="149" t="s">
        <v>161</v>
      </c>
      <c r="O429" s="24"/>
      <c r="P429" s="150">
        <f>$O$429*$H$429</f>
        <v>0</v>
      </c>
      <c r="Q429" s="150">
        <v>0</v>
      </c>
      <c r="R429" s="150">
        <f>$Q$429*$H$429</f>
        <v>0</v>
      </c>
      <c r="S429" s="150">
        <v>0</v>
      </c>
      <c r="T429" s="151">
        <f>$S$429*$H$429</f>
        <v>0</v>
      </c>
      <c r="AR429" s="84" t="s">
        <v>853</v>
      </c>
      <c r="AT429" s="84" t="s">
        <v>253</v>
      </c>
      <c r="AU429" s="84" t="s">
        <v>137</v>
      </c>
      <c r="AY429" s="6" t="s">
        <v>251</v>
      </c>
      <c r="BE429" s="152">
        <f>IF($N$429="základní",$J$429,0)</f>
        <v>0</v>
      </c>
      <c r="BF429" s="152">
        <f>IF($N$429="snížená",$J$429,0)</f>
        <v>0</v>
      </c>
      <c r="BG429" s="152">
        <f>IF($N$429="zákl. přenesená",$J$429,0)</f>
        <v>0</v>
      </c>
      <c r="BH429" s="152">
        <f>IF($N$429="sníž. přenesená",$J$429,0)</f>
        <v>0</v>
      </c>
      <c r="BI429" s="152">
        <f>IF($N$429="nulová",$J$429,0)</f>
        <v>0</v>
      </c>
      <c r="BJ429" s="84" t="s">
        <v>137</v>
      </c>
      <c r="BK429" s="152">
        <f>ROUND($I$429*$H$429,2)</f>
        <v>0</v>
      </c>
      <c r="BL429" s="84" t="s">
        <v>853</v>
      </c>
      <c r="BM429" s="84" t="s">
        <v>869</v>
      </c>
    </row>
    <row r="430" spans="2:47" s="6" customFormat="1" ht="16.5" customHeight="1">
      <c r="B430" s="23"/>
      <c r="C430" s="24"/>
      <c r="D430" s="153" t="s">
        <v>259</v>
      </c>
      <c r="E430" s="24"/>
      <c r="F430" s="154" t="s">
        <v>870</v>
      </c>
      <c r="G430" s="24"/>
      <c r="H430" s="24"/>
      <c r="J430" s="24"/>
      <c r="K430" s="24"/>
      <c r="L430" s="43"/>
      <c r="M430" s="56"/>
      <c r="N430" s="24"/>
      <c r="O430" s="24"/>
      <c r="P430" s="24"/>
      <c r="Q430" s="24"/>
      <c r="R430" s="24"/>
      <c r="S430" s="24"/>
      <c r="T430" s="57"/>
      <c r="AT430" s="6" t="s">
        <v>259</v>
      </c>
      <c r="AU430" s="6" t="s">
        <v>137</v>
      </c>
    </row>
    <row r="431" spans="2:65" s="6" customFormat="1" ht="15.75" customHeight="1">
      <c r="B431" s="23"/>
      <c r="C431" s="141" t="s">
        <v>143</v>
      </c>
      <c r="D431" s="141" t="s">
        <v>253</v>
      </c>
      <c r="E431" s="142" t="s">
        <v>871</v>
      </c>
      <c r="F431" s="143" t="s">
        <v>872</v>
      </c>
      <c r="G431" s="144" t="s">
        <v>852</v>
      </c>
      <c r="H431" s="145">
        <v>1</v>
      </c>
      <c r="I431" s="146"/>
      <c r="J431" s="147">
        <f>ROUND($I$431*$H$431,2)</f>
        <v>0</v>
      </c>
      <c r="K431" s="143" t="s">
        <v>285</v>
      </c>
      <c r="L431" s="43"/>
      <c r="M431" s="148"/>
      <c r="N431" s="149" t="s">
        <v>161</v>
      </c>
      <c r="O431" s="24"/>
      <c r="P431" s="150">
        <f>$O$431*$H$431</f>
        <v>0</v>
      </c>
      <c r="Q431" s="150">
        <v>0</v>
      </c>
      <c r="R431" s="150">
        <f>$Q$431*$H$431</f>
        <v>0</v>
      </c>
      <c r="S431" s="150">
        <v>0</v>
      </c>
      <c r="T431" s="151">
        <f>$S$431*$H$431</f>
        <v>0</v>
      </c>
      <c r="AR431" s="84" t="s">
        <v>853</v>
      </c>
      <c r="AT431" s="84" t="s">
        <v>253</v>
      </c>
      <c r="AU431" s="84" t="s">
        <v>137</v>
      </c>
      <c r="AY431" s="6" t="s">
        <v>251</v>
      </c>
      <c r="BE431" s="152">
        <f>IF($N$431="základní",$J$431,0)</f>
        <v>0</v>
      </c>
      <c r="BF431" s="152">
        <f>IF($N$431="snížená",$J$431,0)</f>
        <v>0</v>
      </c>
      <c r="BG431" s="152">
        <f>IF($N$431="zákl. přenesená",$J$431,0)</f>
        <v>0</v>
      </c>
      <c r="BH431" s="152">
        <f>IF($N$431="sníž. přenesená",$J$431,0)</f>
        <v>0</v>
      </c>
      <c r="BI431" s="152">
        <f>IF($N$431="nulová",$J$431,0)</f>
        <v>0</v>
      </c>
      <c r="BJ431" s="84" t="s">
        <v>137</v>
      </c>
      <c r="BK431" s="152">
        <f>ROUND($I$431*$H$431,2)</f>
        <v>0</v>
      </c>
      <c r="BL431" s="84" t="s">
        <v>853</v>
      </c>
      <c r="BM431" s="84" t="s">
        <v>873</v>
      </c>
    </row>
    <row r="432" spans="2:47" s="6" customFormat="1" ht="16.5" customHeight="1">
      <c r="B432" s="23"/>
      <c r="C432" s="24"/>
      <c r="D432" s="153" t="s">
        <v>259</v>
      </c>
      <c r="E432" s="24"/>
      <c r="F432" s="154" t="s">
        <v>874</v>
      </c>
      <c r="G432" s="24"/>
      <c r="H432" s="24"/>
      <c r="J432" s="24"/>
      <c r="K432" s="24"/>
      <c r="L432" s="43"/>
      <c r="M432" s="56"/>
      <c r="N432" s="24"/>
      <c r="O432" s="24"/>
      <c r="P432" s="24"/>
      <c r="Q432" s="24"/>
      <c r="R432" s="24"/>
      <c r="S432" s="24"/>
      <c r="T432" s="57"/>
      <c r="AT432" s="6" t="s">
        <v>259</v>
      </c>
      <c r="AU432" s="6" t="s">
        <v>137</v>
      </c>
    </row>
    <row r="433" spans="2:65" s="6" customFormat="1" ht="15.75" customHeight="1">
      <c r="B433" s="23"/>
      <c r="C433" s="141" t="s">
        <v>875</v>
      </c>
      <c r="D433" s="141" t="s">
        <v>253</v>
      </c>
      <c r="E433" s="142" t="s">
        <v>876</v>
      </c>
      <c r="F433" s="143" t="s">
        <v>877</v>
      </c>
      <c r="G433" s="144" t="s">
        <v>852</v>
      </c>
      <c r="H433" s="145">
        <v>1</v>
      </c>
      <c r="I433" s="146"/>
      <c r="J433" s="147">
        <f>ROUND($I$433*$H$433,2)</f>
        <v>0</v>
      </c>
      <c r="K433" s="143" t="s">
        <v>285</v>
      </c>
      <c r="L433" s="43"/>
      <c r="M433" s="148"/>
      <c r="N433" s="149" t="s">
        <v>161</v>
      </c>
      <c r="O433" s="24"/>
      <c r="P433" s="150">
        <f>$O$433*$H$433</f>
        <v>0</v>
      </c>
      <c r="Q433" s="150">
        <v>0</v>
      </c>
      <c r="R433" s="150">
        <f>$Q$433*$H$433</f>
        <v>0</v>
      </c>
      <c r="S433" s="150">
        <v>0</v>
      </c>
      <c r="T433" s="151">
        <f>$S$433*$H$433</f>
        <v>0</v>
      </c>
      <c r="AR433" s="84" t="s">
        <v>853</v>
      </c>
      <c r="AT433" s="84" t="s">
        <v>253</v>
      </c>
      <c r="AU433" s="84" t="s">
        <v>137</v>
      </c>
      <c r="AY433" s="6" t="s">
        <v>251</v>
      </c>
      <c r="BE433" s="152">
        <f>IF($N$433="základní",$J$433,0)</f>
        <v>0</v>
      </c>
      <c r="BF433" s="152">
        <f>IF($N$433="snížená",$J$433,0)</f>
        <v>0</v>
      </c>
      <c r="BG433" s="152">
        <f>IF($N$433="zákl. přenesená",$J$433,0)</f>
        <v>0</v>
      </c>
      <c r="BH433" s="152">
        <f>IF($N$433="sníž. přenesená",$J$433,0)</f>
        <v>0</v>
      </c>
      <c r="BI433" s="152">
        <f>IF($N$433="nulová",$J$433,0)</f>
        <v>0</v>
      </c>
      <c r="BJ433" s="84" t="s">
        <v>137</v>
      </c>
      <c r="BK433" s="152">
        <f>ROUND($I$433*$H$433,2)</f>
        <v>0</v>
      </c>
      <c r="BL433" s="84" t="s">
        <v>853</v>
      </c>
      <c r="BM433" s="84" t="s">
        <v>878</v>
      </c>
    </row>
    <row r="434" spans="2:47" s="6" customFormat="1" ht="16.5" customHeight="1">
      <c r="B434" s="23"/>
      <c r="C434" s="24"/>
      <c r="D434" s="153" t="s">
        <v>259</v>
      </c>
      <c r="E434" s="24"/>
      <c r="F434" s="154" t="s">
        <v>879</v>
      </c>
      <c r="G434" s="24"/>
      <c r="H434" s="24"/>
      <c r="J434" s="24"/>
      <c r="K434" s="24"/>
      <c r="L434" s="43"/>
      <c r="M434" s="56"/>
      <c r="N434" s="24"/>
      <c r="O434" s="24"/>
      <c r="P434" s="24"/>
      <c r="Q434" s="24"/>
      <c r="R434" s="24"/>
      <c r="S434" s="24"/>
      <c r="T434" s="57"/>
      <c r="AT434" s="6" t="s">
        <v>259</v>
      </c>
      <c r="AU434" s="6" t="s">
        <v>137</v>
      </c>
    </row>
    <row r="435" spans="2:65" s="6" customFormat="1" ht="15.75" customHeight="1">
      <c r="B435" s="23"/>
      <c r="C435" s="141" t="s">
        <v>880</v>
      </c>
      <c r="D435" s="141" t="s">
        <v>253</v>
      </c>
      <c r="E435" s="142" t="s">
        <v>881</v>
      </c>
      <c r="F435" s="143" t="s">
        <v>882</v>
      </c>
      <c r="G435" s="144" t="s">
        <v>852</v>
      </c>
      <c r="H435" s="145">
        <v>1</v>
      </c>
      <c r="I435" s="146"/>
      <c r="J435" s="147">
        <f>ROUND($I$435*$H$435,2)</f>
        <v>0</v>
      </c>
      <c r="K435" s="143" t="s">
        <v>285</v>
      </c>
      <c r="L435" s="43"/>
      <c r="M435" s="148"/>
      <c r="N435" s="149" t="s">
        <v>161</v>
      </c>
      <c r="O435" s="24"/>
      <c r="P435" s="150">
        <f>$O$435*$H$435</f>
        <v>0</v>
      </c>
      <c r="Q435" s="150">
        <v>0</v>
      </c>
      <c r="R435" s="150">
        <f>$Q$435*$H$435</f>
        <v>0</v>
      </c>
      <c r="S435" s="150">
        <v>0</v>
      </c>
      <c r="T435" s="151">
        <f>$S$435*$H$435</f>
        <v>0</v>
      </c>
      <c r="AR435" s="84" t="s">
        <v>853</v>
      </c>
      <c r="AT435" s="84" t="s">
        <v>253</v>
      </c>
      <c r="AU435" s="84" t="s">
        <v>137</v>
      </c>
      <c r="AY435" s="6" t="s">
        <v>251</v>
      </c>
      <c r="BE435" s="152">
        <f>IF($N$435="základní",$J$435,0)</f>
        <v>0</v>
      </c>
      <c r="BF435" s="152">
        <f>IF($N$435="snížená",$J$435,0)</f>
        <v>0</v>
      </c>
      <c r="BG435" s="152">
        <f>IF($N$435="zákl. přenesená",$J$435,0)</f>
        <v>0</v>
      </c>
      <c r="BH435" s="152">
        <f>IF($N$435="sníž. přenesená",$J$435,0)</f>
        <v>0</v>
      </c>
      <c r="BI435" s="152">
        <f>IF($N$435="nulová",$J$435,0)</f>
        <v>0</v>
      </c>
      <c r="BJ435" s="84" t="s">
        <v>137</v>
      </c>
      <c r="BK435" s="152">
        <f>ROUND($I$435*$H$435,2)</f>
        <v>0</v>
      </c>
      <c r="BL435" s="84" t="s">
        <v>853</v>
      </c>
      <c r="BM435" s="84" t="s">
        <v>883</v>
      </c>
    </row>
    <row r="436" spans="2:47" s="6" customFormat="1" ht="16.5" customHeight="1">
      <c r="B436" s="23"/>
      <c r="C436" s="24"/>
      <c r="D436" s="153" t="s">
        <v>259</v>
      </c>
      <c r="E436" s="24"/>
      <c r="F436" s="154" t="s">
        <v>884</v>
      </c>
      <c r="G436" s="24"/>
      <c r="H436" s="24"/>
      <c r="J436" s="24"/>
      <c r="K436" s="24"/>
      <c r="L436" s="43"/>
      <c r="M436" s="56"/>
      <c r="N436" s="24"/>
      <c r="O436" s="24"/>
      <c r="P436" s="24"/>
      <c r="Q436" s="24"/>
      <c r="R436" s="24"/>
      <c r="S436" s="24"/>
      <c r="T436" s="57"/>
      <c r="AT436" s="6" t="s">
        <v>259</v>
      </c>
      <c r="AU436" s="6" t="s">
        <v>137</v>
      </c>
    </row>
    <row r="437" spans="2:65" s="6" customFormat="1" ht="15.75" customHeight="1">
      <c r="B437" s="23"/>
      <c r="C437" s="141" t="s">
        <v>885</v>
      </c>
      <c r="D437" s="141" t="s">
        <v>253</v>
      </c>
      <c r="E437" s="142" t="s">
        <v>886</v>
      </c>
      <c r="F437" s="143" t="s">
        <v>887</v>
      </c>
      <c r="G437" s="144" t="s">
        <v>852</v>
      </c>
      <c r="H437" s="145">
        <v>1</v>
      </c>
      <c r="I437" s="146"/>
      <c r="J437" s="147">
        <f>ROUND($I$437*$H$437,2)</f>
        <v>0</v>
      </c>
      <c r="K437" s="143" t="s">
        <v>285</v>
      </c>
      <c r="L437" s="43"/>
      <c r="M437" s="148"/>
      <c r="N437" s="149" t="s">
        <v>161</v>
      </c>
      <c r="O437" s="24"/>
      <c r="P437" s="150">
        <f>$O$437*$H$437</f>
        <v>0</v>
      </c>
      <c r="Q437" s="150">
        <v>0</v>
      </c>
      <c r="R437" s="150">
        <f>$Q$437*$H$437</f>
        <v>0</v>
      </c>
      <c r="S437" s="150">
        <v>0</v>
      </c>
      <c r="T437" s="151">
        <f>$S$437*$H$437</f>
        <v>0</v>
      </c>
      <c r="AR437" s="84" t="s">
        <v>853</v>
      </c>
      <c r="AT437" s="84" t="s">
        <v>253</v>
      </c>
      <c r="AU437" s="84" t="s">
        <v>137</v>
      </c>
      <c r="AY437" s="6" t="s">
        <v>251</v>
      </c>
      <c r="BE437" s="152">
        <f>IF($N$437="základní",$J$437,0)</f>
        <v>0</v>
      </c>
      <c r="BF437" s="152">
        <f>IF($N$437="snížená",$J$437,0)</f>
        <v>0</v>
      </c>
      <c r="BG437" s="152">
        <f>IF($N$437="zákl. přenesená",$J$437,0)</f>
        <v>0</v>
      </c>
      <c r="BH437" s="152">
        <f>IF($N$437="sníž. přenesená",$J$437,0)</f>
        <v>0</v>
      </c>
      <c r="BI437" s="152">
        <f>IF($N$437="nulová",$J$437,0)</f>
        <v>0</v>
      </c>
      <c r="BJ437" s="84" t="s">
        <v>137</v>
      </c>
      <c r="BK437" s="152">
        <f>ROUND($I$437*$H$437,2)</f>
        <v>0</v>
      </c>
      <c r="BL437" s="84" t="s">
        <v>853</v>
      </c>
      <c r="BM437" s="84" t="s">
        <v>888</v>
      </c>
    </row>
    <row r="438" spans="2:47" s="6" customFormat="1" ht="16.5" customHeight="1">
      <c r="B438" s="23"/>
      <c r="C438" s="24"/>
      <c r="D438" s="153" t="s">
        <v>259</v>
      </c>
      <c r="E438" s="24"/>
      <c r="F438" s="154" t="s">
        <v>889</v>
      </c>
      <c r="G438" s="24"/>
      <c r="H438" s="24"/>
      <c r="J438" s="24"/>
      <c r="K438" s="24"/>
      <c r="L438" s="43"/>
      <c r="M438" s="191"/>
      <c r="N438" s="192"/>
      <c r="O438" s="192"/>
      <c r="P438" s="192"/>
      <c r="Q438" s="192"/>
      <c r="R438" s="192"/>
      <c r="S438" s="192"/>
      <c r="T438" s="193"/>
      <c r="AT438" s="6" t="s">
        <v>259</v>
      </c>
      <c r="AU438" s="6" t="s">
        <v>137</v>
      </c>
    </row>
    <row r="439" spans="2:12" s="6" customFormat="1" ht="7.5" customHeight="1">
      <c r="B439" s="38"/>
      <c r="C439" s="39"/>
      <c r="D439" s="39"/>
      <c r="E439" s="39"/>
      <c r="F439" s="39"/>
      <c r="G439" s="39"/>
      <c r="H439" s="39"/>
      <c r="I439" s="96"/>
      <c r="J439" s="39"/>
      <c r="K439" s="39"/>
      <c r="L439" s="43"/>
    </row>
    <row r="440" s="2" customFormat="1" ht="14.25" customHeight="1"/>
  </sheetData>
  <sheetProtection password="CC35" sheet="1" objects="1" scenarios="1" formatColumns="0" formatRows="0" sort="0" autoFilter="0"/>
  <autoFilter ref="C91:K91"/>
  <mergeCells count="6">
    <mergeCell ref="G1:H1"/>
    <mergeCell ref="L2:V2"/>
    <mergeCell ref="E7:H7"/>
    <mergeCell ref="E22:H22"/>
    <mergeCell ref="E43:H43"/>
    <mergeCell ref="E84:H84"/>
  </mergeCells>
  <hyperlinks>
    <hyperlink ref="F1:G1" location="C2" tooltip="Krycí list soupisu" display="1) Krycí list soupisu"/>
    <hyperlink ref="G1:H1" location="C50" tooltip="Rekapitulace" display="2) Rekapitulace"/>
    <hyperlink ref="J1" location="C9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215" customFormat="1" ht="45" customHeight="1">
      <c r="B3" s="213"/>
      <c r="C3" s="195" t="s">
        <v>897</v>
      </c>
      <c r="D3" s="195"/>
      <c r="E3" s="195"/>
      <c r="F3" s="195"/>
      <c r="G3" s="195"/>
      <c r="H3" s="195"/>
      <c r="I3" s="195"/>
      <c r="J3" s="195"/>
      <c r="K3" s="214"/>
    </row>
    <row r="4" spans="2:11" ht="25.5" customHeight="1">
      <c r="B4" s="216"/>
      <c r="C4" s="200" t="s">
        <v>898</v>
      </c>
      <c r="D4" s="200"/>
      <c r="E4" s="200"/>
      <c r="F4" s="200"/>
      <c r="G4" s="200"/>
      <c r="H4" s="200"/>
      <c r="I4" s="200"/>
      <c r="J4" s="200"/>
      <c r="K4" s="217"/>
    </row>
    <row r="5" spans="2:11" ht="5.25" customHeight="1">
      <c r="B5" s="216"/>
      <c r="C5" s="218"/>
      <c r="D5" s="218"/>
      <c r="E5" s="218"/>
      <c r="F5" s="218"/>
      <c r="G5" s="218"/>
      <c r="H5" s="218"/>
      <c r="I5" s="218"/>
      <c r="J5" s="218"/>
      <c r="K5" s="217"/>
    </row>
    <row r="6" spans="2:11" ht="15" customHeight="1">
      <c r="B6" s="216"/>
      <c r="C6" s="197" t="s">
        <v>899</v>
      </c>
      <c r="D6" s="197"/>
      <c r="E6" s="197"/>
      <c r="F6" s="197"/>
      <c r="G6" s="197"/>
      <c r="H6" s="197"/>
      <c r="I6" s="197"/>
      <c r="J6" s="197"/>
      <c r="K6" s="217"/>
    </row>
    <row r="7" spans="2:11" ht="15" customHeight="1">
      <c r="B7" s="220"/>
      <c r="C7" s="197" t="s">
        <v>900</v>
      </c>
      <c r="D7" s="197"/>
      <c r="E7" s="197"/>
      <c r="F7" s="197"/>
      <c r="G7" s="197"/>
      <c r="H7" s="197"/>
      <c r="I7" s="197"/>
      <c r="J7" s="197"/>
      <c r="K7" s="217"/>
    </row>
    <row r="8" spans="2:1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ht="15" customHeight="1">
      <c r="B9" s="220"/>
      <c r="C9" s="197" t="s">
        <v>901</v>
      </c>
      <c r="D9" s="197"/>
      <c r="E9" s="197"/>
      <c r="F9" s="197"/>
      <c r="G9" s="197"/>
      <c r="H9" s="197"/>
      <c r="I9" s="197"/>
      <c r="J9" s="197"/>
      <c r="K9" s="217"/>
    </row>
    <row r="10" spans="2:11" ht="15" customHeight="1">
      <c r="B10" s="220"/>
      <c r="C10" s="219"/>
      <c r="D10" s="197" t="s">
        <v>902</v>
      </c>
      <c r="E10" s="197"/>
      <c r="F10" s="197"/>
      <c r="G10" s="197"/>
      <c r="H10" s="197"/>
      <c r="I10" s="197"/>
      <c r="J10" s="197"/>
      <c r="K10" s="217"/>
    </row>
    <row r="11" spans="2:11" ht="15" customHeight="1">
      <c r="B11" s="220"/>
      <c r="C11" s="221"/>
      <c r="D11" s="197" t="s">
        <v>903</v>
      </c>
      <c r="E11" s="197"/>
      <c r="F11" s="197"/>
      <c r="G11" s="197"/>
      <c r="H11" s="197"/>
      <c r="I11" s="197"/>
      <c r="J11" s="197"/>
      <c r="K11" s="217"/>
    </row>
    <row r="12" spans="2:11" ht="12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17"/>
    </row>
    <row r="13" spans="2:11" ht="15" customHeight="1">
      <c r="B13" s="220"/>
      <c r="C13" s="221"/>
      <c r="D13" s="197" t="s">
        <v>904</v>
      </c>
      <c r="E13" s="197"/>
      <c r="F13" s="197"/>
      <c r="G13" s="197"/>
      <c r="H13" s="197"/>
      <c r="I13" s="197"/>
      <c r="J13" s="197"/>
      <c r="K13" s="217"/>
    </row>
    <row r="14" spans="2:11" ht="15" customHeight="1">
      <c r="B14" s="220"/>
      <c r="C14" s="221"/>
      <c r="D14" s="197" t="s">
        <v>905</v>
      </c>
      <c r="E14" s="197"/>
      <c r="F14" s="197"/>
      <c r="G14" s="197"/>
      <c r="H14" s="197"/>
      <c r="I14" s="197"/>
      <c r="J14" s="197"/>
      <c r="K14" s="217"/>
    </row>
    <row r="15" spans="2:11" ht="15" customHeight="1">
      <c r="B15" s="220"/>
      <c r="C15" s="221"/>
      <c r="D15" s="197" t="s">
        <v>906</v>
      </c>
      <c r="E15" s="197"/>
      <c r="F15" s="197"/>
      <c r="G15" s="197"/>
      <c r="H15" s="197"/>
      <c r="I15" s="197"/>
      <c r="J15" s="197"/>
      <c r="K15" s="217"/>
    </row>
    <row r="16" spans="2:11" ht="15" customHeight="1">
      <c r="B16" s="220"/>
      <c r="C16" s="221"/>
      <c r="D16" s="221"/>
      <c r="E16" s="222" t="s">
        <v>193</v>
      </c>
      <c r="F16" s="197" t="s">
        <v>907</v>
      </c>
      <c r="G16" s="197"/>
      <c r="H16" s="197"/>
      <c r="I16" s="197"/>
      <c r="J16" s="197"/>
      <c r="K16" s="217"/>
    </row>
    <row r="17" spans="2:11" ht="15" customHeight="1">
      <c r="B17" s="220"/>
      <c r="C17" s="221"/>
      <c r="D17" s="221"/>
      <c r="E17" s="222" t="s">
        <v>908</v>
      </c>
      <c r="F17" s="197" t="s">
        <v>909</v>
      </c>
      <c r="G17" s="197"/>
      <c r="H17" s="197"/>
      <c r="I17" s="197"/>
      <c r="J17" s="197"/>
      <c r="K17" s="217"/>
    </row>
    <row r="18" spans="2:11" ht="15" customHeight="1">
      <c r="B18" s="220"/>
      <c r="C18" s="221"/>
      <c r="D18" s="221"/>
      <c r="E18" s="222" t="s">
        <v>910</v>
      </c>
      <c r="F18" s="197" t="s">
        <v>911</v>
      </c>
      <c r="G18" s="197"/>
      <c r="H18" s="197"/>
      <c r="I18" s="197"/>
      <c r="J18" s="197"/>
      <c r="K18" s="217"/>
    </row>
    <row r="19" spans="2:11" ht="15" customHeight="1">
      <c r="B19" s="220"/>
      <c r="C19" s="221"/>
      <c r="D19" s="221"/>
      <c r="E19" s="222" t="s">
        <v>912</v>
      </c>
      <c r="F19" s="197" t="s">
        <v>913</v>
      </c>
      <c r="G19" s="197"/>
      <c r="H19" s="197"/>
      <c r="I19" s="197"/>
      <c r="J19" s="197"/>
      <c r="K19" s="217"/>
    </row>
    <row r="20" spans="2:11" ht="15" customHeight="1">
      <c r="B20" s="220"/>
      <c r="C20" s="221"/>
      <c r="D20" s="221"/>
      <c r="E20" s="222" t="s">
        <v>914</v>
      </c>
      <c r="F20" s="197" t="s">
        <v>915</v>
      </c>
      <c r="G20" s="197"/>
      <c r="H20" s="197"/>
      <c r="I20" s="197"/>
      <c r="J20" s="197"/>
      <c r="K20" s="217"/>
    </row>
    <row r="21" spans="2:11" ht="15" customHeight="1">
      <c r="B21" s="220"/>
      <c r="C21" s="221"/>
      <c r="D21" s="221"/>
      <c r="E21" s="222" t="s">
        <v>916</v>
      </c>
      <c r="F21" s="197" t="s">
        <v>917</v>
      </c>
      <c r="G21" s="197"/>
      <c r="H21" s="197"/>
      <c r="I21" s="197"/>
      <c r="J21" s="197"/>
      <c r="K21" s="217"/>
    </row>
    <row r="22" spans="2:11" ht="12.75" customHeight="1">
      <c r="B22" s="220"/>
      <c r="C22" s="221"/>
      <c r="D22" s="221"/>
      <c r="E22" s="221"/>
      <c r="F22" s="221"/>
      <c r="G22" s="221"/>
      <c r="H22" s="221"/>
      <c r="I22" s="221"/>
      <c r="J22" s="221"/>
      <c r="K22" s="217"/>
    </row>
    <row r="23" spans="2:11" ht="15" customHeight="1">
      <c r="B23" s="220"/>
      <c r="C23" s="197" t="s">
        <v>918</v>
      </c>
      <c r="D23" s="197"/>
      <c r="E23" s="197"/>
      <c r="F23" s="197"/>
      <c r="G23" s="197"/>
      <c r="H23" s="197"/>
      <c r="I23" s="197"/>
      <c r="J23" s="197"/>
      <c r="K23" s="217"/>
    </row>
    <row r="24" spans="2:11" ht="15" customHeight="1">
      <c r="B24" s="220"/>
      <c r="C24" s="197" t="s">
        <v>919</v>
      </c>
      <c r="D24" s="197"/>
      <c r="E24" s="197"/>
      <c r="F24" s="197"/>
      <c r="G24" s="197"/>
      <c r="H24" s="197"/>
      <c r="I24" s="197"/>
      <c r="J24" s="197"/>
      <c r="K24" s="217"/>
    </row>
    <row r="25" spans="2:11" ht="15" customHeight="1">
      <c r="B25" s="220"/>
      <c r="C25" s="219"/>
      <c r="D25" s="197" t="s">
        <v>920</v>
      </c>
      <c r="E25" s="197"/>
      <c r="F25" s="197"/>
      <c r="G25" s="197"/>
      <c r="H25" s="197"/>
      <c r="I25" s="197"/>
      <c r="J25" s="197"/>
      <c r="K25" s="217"/>
    </row>
    <row r="26" spans="2:11" ht="15" customHeight="1">
      <c r="B26" s="220"/>
      <c r="C26" s="221"/>
      <c r="D26" s="197" t="s">
        <v>921</v>
      </c>
      <c r="E26" s="197"/>
      <c r="F26" s="197"/>
      <c r="G26" s="197"/>
      <c r="H26" s="197"/>
      <c r="I26" s="197"/>
      <c r="J26" s="197"/>
      <c r="K26" s="217"/>
    </row>
    <row r="27" spans="2:11" ht="12.75" customHeight="1">
      <c r="B27" s="220"/>
      <c r="C27" s="221"/>
      <c r="D27" s="221"/>
      <c r="E27" s="221"/>
      <c r="F27" s="221"/>
      <c r="G27" s="221"/>
      <c r="H27" s="221"/>
      <c r="I27" s="221"/>
      <c r="J27" s="221"/>
      <c r="K27" s="217"/>
    </row>
    <row r="28" spans="2:11" ht="15" customHeight="1">
      <c r="B28" s="220"/>
      <c r="C28" s="221"/>
      <c r="D28" s="197" t="s">
        <v>922</v>
      </c>
      <c r="E28" s="197"/>
      <c r="F28" s="197"/>
      <c r="G28" s="197"/>
      <c r="H28" s="197"/>
      <c r="I28" s="197"/>
      <c r="J28" s="197"/>
      <c r="K28" s="217"/>
    </row>
    <row r="29" spans="2:11" ht="15" customHeight="1">
      <c r="B29" s="220"/>
      <c r="C29" s="221"/>
      <c r="D29" s="197" t="s">
        <v>923</v>
      </c>
      <c r="E29" s="197"/>
      <c r="F29" s="197"/>
      <c r="G29" s="197"/>
      <c r="H29" s="197"/>
      <c r="I29" s="197"/>
      <c r="J29" s="197"/>
      <c r="K29" s="217"/>
    </row>
    <row r="30" spans="2:11" ht="12.75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17"/>
    </row>
    <row r="31" spans="2:11" ht="15" customHeight="1">
      <c r="B31" s="220"/>
      <c r="C31" s="221"/>
      <c r="D31" s="197" t="s">
        <v>924</v>
      </c>
      <c r="E31" s="197"/>
      <c r="F31" s="197"/>
      <c r="G31" s="197"/>
      <c r="H31" s="197"/>
      <c r="I31" s="197"/>
      <c r="J31" s="197"/>
      <c r="K31" s="217"/>
    </row>
    <row r="32" spans="2:11" ht="15" customHeight="1">
      <c r="B32" s="220"/>
      <c r="C32" s="221"/>
      <c r="D32" s="197" t="s">
        <v>925</v>
      </c>
      <c r="E32" s="197"/>
      <c r="F32" s="197"/>
      <c r="G32" s="197"/>
      <c r="H32" s="197"/>
      <c r="I32" s="197"/>
      <c r="J32" s="197"/>
      <c r="K32" s="217"/>
    </row>
    <row r="33" spans="2:11" ht="15" customHeight="1">
      <c r="B33" s="220"/>
      <c r="C33" s="221"/>
      <c r="D33" s="197" t="s">
        <v>926</v>
      </c>
      <c r="E33" s="197"/>
      <c r="F33" s="197"/>
      <c r="G33" s="197"/>
      <c r="H33" s="197"/>
      <c r="I33" s="197"/>
      <c r="J33" s="197"/>
      <c r="K33" s="217"/>
    </row>
    <row r="34" spans="2:11" ht="15" customHeight="1">
      <c r="B34" s="220"/>
      <c r="C34" s="221"/>
      <c r="D34" s="219"/>
      <c r="E34" s="223" t="s">
        <v>235</v>
      </c>
      <c r="F34" s="219"/>
      <c r="G34" s="197" t="s">
        <v>927</v>
      </c>
      <c r="H34" s="197"/>
      <c r="I34" s="197"/>
      <c r="J34" s="197"/>
      <c r="K34" s="217"/>
    </row>
    <row r="35" spans="2:11" ht="30.75" customHeight="1">
      <c r="B35" s="220"/>
      <c r="C35" s="221"/>
      <c r="D35" s="219"/>
      <c r="E35" s="223" t="s">
        <v>928</v>
      </c>
      <c r="F35" s="219"/>
      <c r="G35" s="197" t="s">
        <v>929</v>
      </c>
      <c r="H35" s="197"/>
      <c r="I35" s="197"/>
      <c r="J35" s="197"/>
      <c r="K35" s="217"/>
    </row>
    <row r="36" spans="2:11" ht="15" customHeight="1">
      <c r="B36" s="220"/>
      <c r="C36" s="221"/>
      <c r="D36" s="219"/>
      <c r="E36" s="223" t="s">
        <v>171</v>
      </c>
      <c r="F36" s="219"/>
      <c r="G36" s="197" t="s">
        <v>930</v>
      </c>
      <c r="H36" s="197"/>
      <c r="I36" s="197"/>
      <c r="J36" s="197"/>
      <c r="K36" s="217"/>
    </row>
    <row r="37" spans="2:11" ht="15" customHeight="1">
      <c r="B37" s="220"/>
      <c r="C37" s="221"/>
      <c r="D37" s="219"/>
      <c r="E37" s="223" t="s">
        <v>236</v>
      </c>
      <c r="F37" s="219"/>
      <c r="G37" s="197" t="s">
        <v>931</v>
      </c>
      <c r="H37" s="197"/>
      <c r="I37" s="197"/>
      <c r="J37" s="197"/>
      <c r="K37" s="217"/>
    </row>
    <row r="38" spans="2:11" ht="15" customHeight="1">
      <c r="B38" s="220"/>
      <c r="C38" s="221"/>
      <c r="D38" s="219"/>
      <c r="E38" s="223" t="s">
        <v>237</v>
      </c>
      <c r="F38" s="219"/>
      <c r="G38" s="197" t="s">
        <v>932</v>
      </c>
      <c r="H38" s="197"/>
      <c r="I38" s="197"/>
      <c r="J38" s="197"/>
      <c r="K38" s="217"/>
    </row>
    <row r="39" spans="2:11" ht="15" customHeight="1">
      <c r="B39" s="220"/>
      <c r="C39" s="221"/>
      <c r="D39" s="219"/>
      <c r="E39" s="223" t="s">
        <v>238</v>
      </c>
      <c r="F39" s="219"/>
      <c r="G39" s="197" t="s">
        <v>933</v>
      </c>
      <c r="H39" s="197"/>
      <c r="I39" s="197"/>
      <c r="J39" s="197"/>
      <c r="K39" s="217"/>
    </row>
    <row r="40" spans="2:11" ht="15" customHeight="1">
      <c r="B40" s="220"/>
      <c r="C40" s="221"/>
      <c r="D40" s="219"/>
      <c r="E40" s="223" t="s">
        <v>934</v>
      </c>
      <c r="F40" s="219"/>
      <c r="G40" s="197" t="s">
        <v>935</v>
      </c>
      <c r="H40" s="197"/>
      <c r="I40" s="197"/>
      <c r="J40" s="197"/>
      <c r="K40" s="217"/>
    </row>
    <row r="41" spans="2:11" ht="15" customHeight="1">
      <c r="B41" s="220"/>
      <c r="C41" s="221"/>
      <c r="D41" s="219"/>
      <c r="E41" s="223"/>
      <c r="F41" s="219"/>
      <c r="G41" s="197" t="s">
        <v>936</v>
      </c>
      <c r="H41" s="197"/>
      <c r="I41" s="197"/>
      <c r="J41" s="197"/>
      <c r="K41" s="217"/>
    </row>
    <row r="42" spans="2:11" ht="15" customHeight="1">
      <c r="B42" s="220"/>
      <c r="C42" s="221"/>
      <c r="D42" s="219"/>
      <c r="E42" s="223" t="s">
        <v>937</v>
      </c>
      <c r="F42" s="219"/>
      <c r="G42" s="197" t="s">
        <v>938</v>
      </c>
      <c r="H42" s="197"/>
      <c r="I42" s="197"/>
      <c r="J42" s="197"/>
      <c r="K42" s="217"/>
    </row>
    <row r="43" spans="2:11" ht="15" customHeight="1">
      <c r="B43" s="220"/>
      <c r="C43" s="221"/>
      <c r="D43" s="219"/>
      <c r="E43" s="223" t="s">
        <v>241</v>
      </c>
      <c r="F43" s="219"/>
      <c r="G43" s="197" t="s">
        <v>939</v>
      </c>
      <c r="H43" s="197"/>
      <c r="I43" s="197"/>
      <c r="J43" s="197"/>
      <c r="K43" s="217"/>
    </row>
    <row r="44" spans="2:11" ht="12.75" customHeight="1">
      <c r="B44" s="220"/>
      <c r="C44" s="221"/>
      <c r="D44" s="219"/>
      <c r="E44" s="219"/>
      <c r="F44" s="219"/>
      <c r="G44" s="219"/>
      <c r="H44" s="219"/>
      <c r="I44" s="219"/>
      <c r="J44" s="219"/>
      <c r="K44" s="217"/>
    </row>
    <row r="45" spans="2:11" ht="15" customHeight="1">
      <c r="B45" s="220"/>
      <c r="C45" s="221"/>
      <c r="D45" s="197" t="s">
        <v>940</v>
      </c>
      <c r="E45" s="197"/>
      <c r="F45" s="197"/>
      <c r="G45" s="197"/>
      <c r="H45" s="197"/>
      <c r="I45" s="197"/>
      <c r="J45" s="197"/>
      <c r="K45" s="217"/>
    </row>
    <row r="46" spans="2:11" ht="15" customHeight="1">
      <c r="B46" s="220"/>
      <c r="C46" s="221"/>
      <c r="D46" s="221"/>
      <c r="E46" s="197" t="s">
        <v>941</v>
      </c>
      <c r="F46" s="197"/>
      <c r="G46" s="197"/>
      <c r="H46" s="197"/>
      <c r="I46" s="197"/>
      <c r="J46" s="197"/>
      <c r="K46" s="217"/>
    </row>
    <row r="47" spans="2:11" ht="15" customHeight="1">
      <c r="B47" s="220"/>
      <c r="C47" s="221"/>
      <c r="D47" s="221"/>
      <c r="E47" s="197" t="s">
        <v>942</v>
      </c>
      <c r="F47" s="197"/>
      <c r="G47" s="197"/>
      <c r="H47" s="197"/>
      <c r="I47" s="197"/>
      <c r="J47" s="197"/>
      <c r="K47" s="217"/>
    </row>
    <row r="48" spans="2:11" ht="15" customHeight="1">
      <c r="B48" s="220"/>
      <c r="C48" s="221"/>
      <c r="D48" s="221"/>
      <c r="E48" s="197" t="s">
        <v>943</v>
      </c>
      <c r="F48" s="197"/>
      <c r="G48" s="197"/>
      <c r="H48" s="197"/>
      <c r="I48" s="197"/>
      <c r="J48" s="197"/>
      <c r="K48" s="217"/>
    </row>
    <row r="49" spans="2:11" ht="15" customHeight="1">
      <c r="B49" s="220"/>
      <c r="C49" s="221"/>
      <c r="D49" s="197" t="s">
        <v>944</v>
      </c>
      <c r="E49" s="197"/>
      <c r="F49" s="197"/>
      <c r="G49" s="197"/>
      <c r="H49" s="197"/>
      <c r="I49" s="197"/>
      <c r="J49" s="197"/>
      <c r="K49" s="217"/>
    </row>
    <row r="50" spans="2:11" ht="25.5" customHeight="1">
      <c r="B50" s="216"/>
      <c r="C50" s="200" t="s">
        <v>945</v>
      </c>
      <c r="D50" s="200"/>
      <c r="E50" s="200"/>
      <c r="F50" s="200"/>
      <c r="G50" s="200"/>
      <c r="H50" s="200"/>
      <c r="I50" s="200"/>
      <c r="J50" s="200"/>
      <c r="K50" s="217"/>
    </row>
    <row r="51" spans="2:11" ht="5.25" customHeight="1">
      <c r="B51" s="216"/>
      <c r="C51" s="218"/>
      <c r="D51" s="218"/>
      <c r="E51" s="218"/>
      <c r="F51" s="218"/>
      <c r="G51" s="218"/>
      <c r="H51" s="218"/>
      <c r="I51" s="218"/>
      <c r="J51" s="218"/>
      <c r="K51" s="217"/>
    </row>
    <row r="52" spans="2:11" ht="15" customHeight="1">
      <c r="B52" s="216"/>
      <c r="C52" s="197" t="s">
        <v>0</v>
      </c>
      <c r="D52" s="197"/>
      <c r="E52" s="197"/>
      <c r="F52" s="197"/>
      <c r="G52" s="197"/>
      <c r="H52" s="197"/>
      <c r="I52" s="197"/>
      <c r="J52" s="197"/>
      <c r="K52" s="217"/>
    </row>
    <row r="53" spans="2:11" ht="15" customHeight="1">
      <c r="B53" s="216"/>
      <c r="C53" s="197" t="s">
        <v>1</v>
      </c>
      <c r="D53" s="197"/>
      <c r="E53" s="197"/>
      <c r="F53" s="197"/>
      <c r="G53" s="197"/>
      <c r="H53" s="197"/>
      <c r="I53" s="197"/>
      <c r="J53" s="197"/>
      <c r="K53" s="217"/>
    </row>
    <row r="54" spans="2:11" ht="12.75" customHeight="1">
      <c r="B54" s="216"/>
      <c r="C54" s="219"/>
      <c r="D54" s="219"/>
      <c r="E54" s="219"/>
      <c r="F54" s="219"/>
      <c r="G54" s="219"/>
      <c r="H54" s="219"/>
      <c r="I54" s="219"/>
      <c r="J54" s="219"/>
      <c r="K54" s="217"/>
    </row>
    <row r="55" spans="2:11" ht="15" customHeight="1">
      <c r="B55" s="216"/>
      <c r="C55" s="197" t="s">
        <v>2</v>
      </c>
      <c r="D55" s="197"/>
      <c r="E55" s="197"/>
      <c r="F55" s="197"/>
      <c r="G55" s="197"/>
      <c r="H55" s="197"/>
      <c r="I55" s="197"/>
      <c r="J55" s="197"/>
      <c r="K55" s="217"/>
    </row>
    <row r="56" spans="2:11" ht="15" customHeight="1">
      <c r="B56" s="216"/>
      <c r="C56" s="221"/>
      <c r="D56" s="197" t="s">
        <v>3</v>
      </c>
      <c r="E56" s="197"/>
      <c r="F56" s="197"/>
      <c r="G56" s="197"/>
      <c r="H56" s="197"/>
      <c r="I56" s="197"/>
      <c r="J56" s="197"/>
      <c r="K56" s="217"/>
    </row>
    <row r="57" spans="2:11" ht="15" customHeight="1">
      <c r="B57" s="216"/>
      <c r="C57" s="221"/>
      <c r="D57" s="197" t="s">
        <v>4</v>
      </c>
      <c r="E57" s="197"/>
      <c r="F57" s="197"/>
      <c r="G57" s="197"/>
      <c r="H57" s="197"/>
      <c r="I57" s="197"/>
      <c r="J57" s="197"/>
      <c r="K57" s="217"/>
    </row>
    <row r="58" spans="2:11" ht="15" customHeight="1">
      <c r="B58" s="216"/>
      <c r="C58" s="221"/>
      <c r="D58" s="197" t="s">
        <v>5</v>
      </c>
      <c r="E58" s="197"/>
      <c r="F58" s="197"/>
      <c r="G58" s="197"/>
      <c r="H58" s="197"/>
      <c r="I58" s="197"/>
      <c r="J58" s="197"/>
      <c r="K58" s="217"/>
    </row>
    <row r="59" spans="2:11" ht="15" customHeight="1">
      <c r="B59" s="216"/>
      <c r="C59" s="221"/>
      <c r="D59" s="197" t="s">
        <v>6</v>
      </c>
      <c r="E59" s="197"/>
      <c r="F59" s="197"/>
      <c r="G59" s="197"/>
      <c r="H59" s="197"/>
      <c r="I59" s="197"/>
      <c r="J59" s="197"/>
      <c r="K59" s="217"/>
    </row>
    <row r="60" spans="2:11" ht="15" customHeight="1">
      <c r="B60" s="216"/>
      <c r="C60" s="221"/>
      <c r="D60" s="199" t="s">
        <v>7</v>
      </c>
      <c r="E60" s="199"/>
      <c r="F60" s="199"/>
      <c r="G60" s="199"/>
      <c r="H60" s="199"/>
      <c r="I60" s="199"/>
      <c r="J60" s="199"/>
      <c r="K60" s="217"/>
    </row>
    <row r="61" spans="2:11" ht="15" customHeight="1">
      <c r="B61" s="216"/>
      <c r="C61" s="221"/>
      <c r="D61" s="197" t="s">
        <v>8</v>
      </c>
      <c r="E61" s="197"/>
      <c r="F61" s="197"/>
      <c r="G61" s="197"/>
      <c r="H61" s="197"/>
      <c r="I61" s="197"/>
      <c r="J61" s="197"/>
      <c r="K61" s="217"/>
    </row>
    <row r="62" spans="2:11" ht="12.75" customHeight="1">
      <c r="B62" s="216"/>
      <c r="C62" s="221"/>
      <c r="D62" s="221"/>
      <c r="E62" s="231"/>
      <c r="F62" s="221"/>
      <c r="G62" s="221"/>
      <c r="H62" s="221"/>
      <c r="I62" s="221"/>
      <c r="J62" s="221"/>
      <c r="K62" s="217"/>
    </row>
    <row r="63" spans="2:11" ht="15" customHeight="1">
      <c r="B63" s="216"/>
      <c r="C63" s="221"/>
      <c r="D63" s="197" t="s">
        <v>9</v>
      </c>
      <c r="E63" s="197"/>
      <c r="F63" s="197"/>
      <c r="G63" s="197"/>
      <c r="H63" s="197"/>
      <c r="I63" s="197"/>
      <c r="J63" s="197"/>
      <c r="K63" s="217"/>
    </row>
    <row r="64" spans="2:11" ht="15" customHeight="1">
      <c r="B64" s="216"/>
      <c r="C64" s="221"/>
      <c r="D64" s="199" t="s">
        <v>10</v>
      </c>
      <c r="E64" s="199"/>
      <c r="F64" s="199"/>
      <c r="G64" s="199"/>
      <c r="H64" s="199"/>
      <c r="I64" s="199"/>
      <c r="J64" s="199"/>
      <c r="K64" s="217"/>
    </row>
    <row r="65" spans="2:11" ht="15" customHeight="1">
      <c r="B65" s="216"/>
      <c r="C65" s="221"/>
      <c r="D65" s="197" t="s">
        <v>11</v>
      </c>
      <c r="E65" s="197"/>
      <c r="F65" s="197"/>
      <c r="G65" s="197"/>
      <c r="H65" s="197"/>
      <c r="I65" s="197"/>
      <c r="J65" s="197"/>
      <c r="K65" s="217"/>
    </row>
    <row r="66" spans="2:11" ht="15" customHeight="1">
      <c r="B66" s="216"/>
      <c r="C66" s="221"/>
      <c r="D66" s="197" t="s">
        <v>12</v>
      </c>
      <c r="E66" s="197"/>
      <c r="F66" s="197"/>
      <c r="G66" s="197"/>
      <c r="H66" s="197"/>
      <c r="I66" s="197"/>
      <c r="J66" s="197"/>
      <c r="K66" s="217"/>
    </row>
    <row r="67" spans="2:11" ht="15" customHeight="1">
      <c r="B67" s="216"/>
      <c r="C67" s="221"/>
      <c r="D67" s="197" t="s">
        <v>13</v>
      </c>
      <c r="E67" s="197"/>
      <c r="F67" s="197"/>
      <c r="G67" s="197"/>
      <c r="H67" s="197"/>
      <c r="I67" s="197"/>
      <c r="J67" s="197"/>
      <c r="K67" s="217"/>
    </row>
    <row r="68" spans="2:11" ht="15" customHeight="1">
      <c r="B68" s="216"/>
      <c r="C68" s="221"/>
      <c r="D68" s="197" t="s">
        <v>14</v>
      </c>
      <c r="E68" s="197"/>
      <c r="F68" s="197"/>
      <c r="G68" s="197"/>
      <c r="H68" s="197"/>
      <c r="I68" s="197"/>
      <c r="J68" s="197"/>
      <c r="K68" s="217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198" t="s">
        <v>896</v>
      </c>
      <c r="D73" s="198"/>
      <c r="E73" s="198"/>
      <c r="F73" s="198"/>
      <c r="G73" s="198"/>
      <c r="H73" s="198"/>
      <c r="I73" s="198"/>
      <c r="J73" s="198"/>
      <c r="K73" s="241"/>
    </row>
    <row r="74" spans="2:11" ht="17.25" customHeight="1">
      <c r="B74" s="240"/>
      <c r="C74" s="242" t="s">
        <v>15</v>
      </c>
      <c r="D74" s="242"/>
      <c r="E74" s="242"/>
      <c r="F74" s="242" t="s">
        <v>16</v>
      </c>
      <c r="G74" s="243"/>
      <c r="H74" s="242" t="s">
        <v>236</v>
      </c>
      <c r="I74" s="242" t="s">
        <v>175</v>
      </c>
      <c r="J74" s="242" t="s">
        <v>17</v>
      </c>
      <c r="K74" s="241"/>
    </row>
    <row r="75" spans="2:11" ht="17.25" customHeight="1">
      <c r="B75" s="240"/>
      <c r="C75" s="244" t="s">
        <v>18</v>
      </c>
      <c r="D75" s="244"/>
      <c r="E75" s="244"/>
      <c r="F75" s="245" t="s">
        <v>19</v>
      </c>
      <c r="G75" s="246"/>
      <c r="H75" s="244"/>
      <c r="I75" s="244"/>
      <c r="J75" s="244" t="s">
        <v>20</v>
      </c>
      <c r="K75" s="241"/>
    </row>
    <row r="76" spans="2:11" ht="5.25" customHeight="1">
      <c r="B76" s="240"/>
      <c r="C76" s="247"/>
      <c r="D76" s="247"/>
      <c r="E76" s="247"/>
      <c r="F76" s="247"/>
      <c r="G76" s="248"/>
      <c r="H76" s="247"/>
      <c r="I76" s="247"/>
      <c r="J76" s="247"/>
      <c r="K76" s="241"/>
    </row>
    <row r="77" spans="2:11" ht="15" customHeight="1">
      <c r="B77" s="240"/>
      <c r="C77" s="223" t="s">
        <v>171</v>
      </c>
      <c r="D77" s="247"/>
      <c r="E77" s="247"/>
      <c r="F77" s="249" t="s">
        <v>21</v>
      </c>
      <c r="G77" s="248"/>
      <c r="H77" s="223" t="s">
        <v>22</v>
      </c>
      <c r="I77" s="223" t="s">
        <v>23</v>
      </c>
      <c r="J77" s="223">
        <v>20</v>
      </c>
      <c r="K77" s="241"/>
    </row>
    <row r="78" spans="2:11" ht="15" customHeight="1">
      <c r="B78" s="240"/>
      <c r="C78" s="223" t="s">
        <v>24</v>
      </c>
      <c r="D78" s="223"/>
      <c r="E78" s="223"/>
      <c r="F78" s="249" t="s">
        <v>21</v>
      </c>
      <c r="G78" s="248"/>
      <c r="H78" s="223" t="s">
        <v>25</v>
      </c>
      <c r="I78" s="223" t="s">
        <v>23</v>
      </c>
      <c r="J78" s="223">
        <v>120</v>
      </c>
      <c r="K78" s="241"/>
    </row>
    <row r="79" spans="2:11" ht="15" customHeight="1">
      <c r="B79" s="250"/>
      <c r="C79" s="223" t="s">
        <v>26</v>
      </c>
      <c r="D79" s="223"/>
      <c r="E79" s="223"/>
      <c r="F79" s="249" t="s">
        <v>27</v>
      </c>
      <c r="G79" s="248"/>
      <c r="H79" s="223" t="s">
        <v>28</v>
      </c>
      <c r="I79" s="223" t="s">
        <v>23</v>
      </c>
      <c r="J79" s="223">
        <v>50</v>
      </c>
      <c r="K79" s="241"/>
    </row>
    <row r="80" spans="2:11" ht="15" customHeight="1">
      <c r="B80" s="250"/>
      <c r="C80" s="223" t="s">
        <v>29</v>
      </c>
      <c r="D80" s="223"/>
      <c r="E80" s="223"/>
      <c r="F80" s="249" t="s">
        <v>21</v>
      </c>
      <c r="G80" s="248"/>
      <c r="H80" s="223" t="s">
        <v>30</v>
      </c>
      <c r="I80" s="223" t="s">
        <v>31</v>
      </c>
      <c r="J80" s="223"/>
      <c r="K80" s="241"/>
    </row>
    <row r="81" spans="2:11" ht="15" customHeight="1">
      <c r="B81" s="250"/>
      <c r="C81" s="251" t="s">
        <v>32</v>
      </c>
      <c r="D81" s="251"/>
      <c r="E81" s="251"/>
      <c r="F81" s="252" t="s">
        <v>27</v>
      </c>
      <c r="G81" s="251"/>
      <c r="H81" s="251" t="s">
        <v>33</v>
      </c>
      <c r="I81" s="251" t="s">
        <v>23</v>
      </c>
      <c r="J81" s="251">
        <v>15</v>
      </c>
      <c r="K81" s="241"/>
    </row>
    <row r="82" spans="2:11" ht="15" customHeight="1">
      <c r="B82" s="250"/>
      <c r="C82" s="251" t="s">
        <v>34</v>
      </c>
      <c r="D82" s="251"/>
      <c r="E82" s="251"/>
      <c r="F82" s="252" t="s">
        <v>27</v>
      </c>
      <c r="G82" s="251"/>
      <c r="H82" s="251" t="s">
        <v>35</v>
      </c>
      <c r="I82" s="251" t="s">
        <v>23</v>
      </c>
      <c r="J82" s="251">
        <v>15</v>
      </c>
      <c r="K82" s="241"/>
    </row>
    <row r="83" spans="2:11" ht="15" customHeight="1">
      <c r="B83" s="250"/>
      <c r="C83" s="251" t="s">
        <v>36</v>
      </c>
      <c r="D83" s="251"/>
      <c r="E83" s="251"/>
      <c r="F83" s="252" t="s">
        <v>27</v>
      </c>
      <c r="G83" s="251"/>
      <c r="H83" s="251" t="s">
        <v>37</v>
      </c>
      <c r="I83" s="251" t="s">
        <v>23</v>
      </c>
      <c r="J83" s="251">
        <v>20</v>
      </c>
      <c r="K83" s="241"/>
    </row>
    <row r="84" spans="2:11" ht="15" customHeight="1">
      <c r="B84" s="250"/>
      <c r="C84" s="251" t="s">
        <v>38</v>
      </c>
      <c r="D84" s="251"/>
      <c r="E84" s="251"/>
      <c r="F84" s="252" t="s">
        <v>27</v>
      </c>
      <c r="G84" s="251"/>
      <c r="H84" s="251" t="s">
        <v>39</v>
      </c>
      <c r="I84" s="251" t="s">
        <v>23</v>
      </c>
      <c r="J84" s="251">
        <v>20</v>
      </c>
      <c r="K84" s="241"/>
    </row>
    <row r="85" spans="2:11" ht="15" customHeight="1">
      <c r="B85" s="250"/>
      <c r="C85" s="223" t="s">
        <v>40</v>
      </c>
      <c r="D85" s="223"/>
      <c r="E85" s="223"/>
      <c r="F85" s="249" t="s">
        <v>27</v>
      </c>
      <c r="G85" s="248"/>
      <c r="H85" s="223" t="s">
        <v>41</v>
      </c>
      <c r="I85" s="223" t="s">
        <v>23</v>
      </c>
      <c r="J85" s="223">
        <v>50</v>
      </c>
      <c r="K85" s="241"/>
    </row>
    <row r="86" spans="2:11" ht="15" customHeight="1">
      <c r="B86" s="250"/>
      <c r="C86" s="223" t="s">
        <v>42</v>
      </c>
      <c r="D86" s="223"/>
      <c r="E86" s="223"/>
      <c r="F86" s="249" t="s">
        <v>27</v>
      </c>
      <c r="G86" s="248"/>
      <c r="H86" s="223" t="s">
        <v>43</v>
      </c>
      <c r="I86" s="223" t="s">
        <v>23</v>
      </c>
      <c r="J86" s="223">
        <v>20</v>
      </c>
      <c r="K86" s="241"/>
    </row>
    <row r="87" spans="2:11" ht="15" customHeight="1">
      <c r="B87" s="250"/>
      <c r="C87" s="223" t="s">
        <v>44</v>
      </c>
      <c r="D87" s="223"/>
      <c r="E87" s="223"/>
      <c r="F87" s="249" t="s">
        <v>27</v>
      </c>
      <c r="G87" s="248"/>
      <c r="H87" s="223" t="s">
        <v>45</v>
      </c>
      <c r="I87" s="223" t="s">
        <v>23</v>
      </c>
      <c r="J87" s="223">
        <v>20</v>
      </c>
      <c r="K87" s="241"/>
    </row>
    <row r="88" spans="2:11" ht="15" customHeight="1">
      <c r="B88" s="250"/>
      <c r="C88" s="223" t="s">
        <v>46</v>
      </c>
      <c r="D88" s="223"/>
      <c r="E88" s="223"/>
      <c r="F88" s="249" t="s">
        <v>27</v>
      </c>
      <c r="G88" s="248"/>
      <c r="H88" s="223" t="s">
        <v>47</v>
      </c>
      <c r="I88" s="223" t="s">
        <v>23</v>
      </c>
      <c r="J88" s="223">
        <v>50</v>
      </c>
      <c r="K88" s="241"/>
    </row>
    <row r="89" spans="2:11" ht="15" customHeight="1">
      <c r="B89" s="250"/>
      <c r="C89" s="223" t="s">
        <v>48</v>
      </c>
      <c r="D89" s="223"/>
      <c r="E89" s="223"/>
      <c r="F89" s="249" t="s">
        <v>27</v>
      </c>
      <c r="G89" s="248"/>
      <c r="H89" s="223" t="s">
        <v>48</v>
      </c>
      <c r="I89" s="223" t="s">
        <v>23</v>
      </c>
      <c r="J89" s="223">
        <v>50</v>
      </c>
      <c r="K89" s="241"/>
    </row>
    <row r="90" spans="2:11" ht="15" customHeight="1">
      <c r="B90" s="250"/>
      <c r="C90" s="223" t="s">
        <v>242</v>
      </c>
      <c r="D90" s="223"/>
      <c r="E90" s="223"/>
      <c r="F90" s="249" t="s">
        <v>27</v>
      </c>
      <c r="G90" s="248"/>
      <c r="H90" s="223" t="s">
        <v>49</v>
      </c>
      <c r="I90" s="223" t="s">
        <v>23</v>
      </c>
      <c r="J90" s="223">
        <v>255</v>
      </c>
      <c r="K90" s="241"/>
    </row>
    <row r="91" spans="2:11" ht="15" customHeight="1">
      <c r="B91" s="250"/>
      <c r="C91" s="223" t="s">
        <v>50</v>
      </c>
      <c r="D91" s="223"/>
      <c r="E91" s="223"/>
      <c r="F91" s="249" t="s">
        <v>21</v>
      </c>
      <c r="G91" s="248"/>
      <c r="H91" s="223" t="s">
        <v>51</v>
      </c>
      <c r="I91" s="223" t="s">
        <v>52</v>
      </c>
      <c r="J91" s="223"/>
      <c r="K91" s="241"/>
    </row>
    <row r="92" spans="2:11" ht="15" customHeight="1">
      <c r="B92" s="250"/>
      <c r="C92" s="223" t="s">
        <v>53</v>
      </c>
      <c r="D92" s="223"/>
      <c r="E92" s="223"/>
      <c r="F92" s="249" t="s">
        <v>21</v>
      </c>
      <c r="G92" s="248"/>
      <c r="H92" s="223" t="s">
        <v>54</v>
      </c>
      <c r="I92" s="223" t="s">
        <v>55</v>
      </c>
      <c r="J92" s="223"/>
      <c r="K92" s="241"/>
    </row>
    <row r="93" spans="2:11" ht="15" customHeight="1">
      <c r="B93" s="250"/>
      <c r="C93" s="223" t="s">
        <v>56</v>
      </c>
      <c r="D93" s="223"/>
      <c r="E93" s="223"/>
      <c r="F93" s="249" t="s">
        <v>21</v>
      </c>
      <c r="G93" s="248"/>
      <c r="H93" s="223" t="s">
        <v>56</v>
      </c>
      <c r="I93" s="223" t="s">
        <v>55</v>
      </c>
      <c r="J93" s="223"/>
      <c r="K93" s="241"/>
    </row>
    <row r="94" spans="2:11" ht="15" customHeight="1">
      <c r="B94" s="250"/>
      <c r="C94" s="223" t="s">
        <v>156</v>
      </c>
      <c r="D94" s="223"/>
      <c r="E94" s="223"/>
      <c r="F94" s="249" t="s">
        <v>21</v>
      </c>
      <c r="G94" s="248"/>
      <c r="H94" s="223" t="s">
        <v>57</v>
      </c>
      <c r="I94" s="223" t="s">
        <v>55</v>
      </c>
      <c r="J94" s="223"/>
      <c r="K94" s="241"/>
    </row>
    <row r="95" spans="2:11" ht="15" customHeight="1">
      <c r="B95" s="250"/>
      <c r="C95" s="223" t="s">
        <v>166</v>
      </c>
      <c r="D95" s="223"/>
      <c r="E95" s="223"/>
      <c r="F95" s="249" t="s">
        <v>21</v>
      </c>
      <c r="G95" s="248"/>
      <c r="H95" s="223" t="s">
        <v>58</v>
      </c>
      <c r="I95" s="223" t="s">
        <v>55</v>
      </c>
      <c r="J95" s="223"/>
      <c r="K95" s="241"/>
    </row>
    <row r="96" spans="2:11" ht="15" customHeight="1">
      <c r="B96" s="253"/>
      <c r="C96" s="254"/>
      <c r="D96" s="254"/>
      <c r="E96" s="254"/>
      <c r="F96" s="254"/>
      <c r="G96" s="254"/>
      <c r="H96" s="254"/>
      <c r="I96" s="254"/>
      <c r="J96" s="254"/>
      <c r="K96" s="255"/>
    </row>
    <row r="97" spans="2:11" ht="18.75" customHeight="1">
      <c r="B97" s="256"/>
      <c r="C97" s="257"/>
      <c r="D97" s="257"/>
      <c r="E97" s="257"/>
      <c r="F97" s="257"/>
      <c r="G97" s="257"/>
      <c r="H97" s="257"/>
      <c r="I97" s="257"/>
      <c r="J97" s="257"/>
      <c r="K97" s="256"/>
    </row>
    <row r="98" spans="2:11" ht="18.75" customHeight="1">
      <c r="B98" s="236"/>
      <c r="C98" s="236"/>
      <c r="D98" s="236"/>
      <c r="E98" s="236"/>
      <c r="F98" s="236"/>
      <c r="G98" s="236"/>
      <c r="H98" s="236"/>
      <c r="I98" s="236"/>
      <c r="J98" s="236"/>
      <c r="K98" s="236"/>
    </row>
    <row r="99" spans="2:11" ht="7.5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9"/>
    </row>
    <row r="100" spans="2:11" ht="45" customHeight="1">
      <c r="B100" s="240"/>
      <c r="C100" s="198" t="s">
        <v>59</v>
      </c>
      <c r="D100" s="198"/>
      <c r="E100" s="198"/>
      <c r="F100" s="198"/>
      <c r="G100" s="198"/>
      <c r="H100" s="198"/>
      <c r="I100" s="198"/>
      <c r="J100" s="198"/>
      <c r="K100" s="241"/>
    </row>
    <row r="101" spans="2:11" ht="17.25" customHeight="1">
      <c r="B101" s="240"/>
      <c r="C101" s="242" t="s">
        <v>15</v>
      </c>
      <c r="D101" s="242"/>
      <c r="E101" s="242"/>
      <c r="F101" s="242" t="s">
        <v>16</v>
      </c>
      <c r="G101" s="243"/>
      <c r="H101" s="242" t="s">
        <v>236</v>
      </c>
      <c r="I101" s="242" t="s">
        <v>175</v>
      </c>
      <c r="J101" s="242" t="s">
        <v>17</v>
      </c>
      <c r="K101" s="241"/>
    </row>
    <row r="102" spans="2:11" ht="17.25" customHeight="1">
      <c r="B102" s="240"/>
      <c r="C102" s="244" t="s">
        <v>18</v>
      </c>
      <c r="D102" s="244"/>
      <c r="E102" s="244"/>
      <c r="F102" s="245" t="s">
        <v>19</v>
      </c>
      <c r="G102" s="246"/>
      <c r="H102" s="244"/>
      <c r="I102" s="244"/>
      <c r="J102" s="244" t="s">
        <v>20</v>
      </c>
      <c r="K102" s="241"/>
    </row>
    <row r="103" spans="2:11" ht="5.25" customHeight="1">
      <c r="B103" s="240"/>
      <c r="C103" s="242"/>
      <c r="D103" s="242"/>
      <c r="E103" s="242"/>
      <c r="F103" s="242"/>
      <c r="G103" s="258"/>
      <c r="H103" s="242"/>
      <c r="I103" s="242"/>
      <c r="J103" s="242"/>
      <c r="K103" s="241"/>
    </row>
    <row r="104" spans="2:11" ht="15" customHeight="1">
      <c r="B104" s="240"/>
      <c r="C104" s="223" t="s">
        <v>171</v>
      </c>
      <c r="D104" s="247"/>
      <c r="E104" s="247"/>
      <c r="F104" s="249" t="s">
        <v>21</v>
      </c>
      <c r="G104" s="258"/>
      <c r="H104" s="223" t="s">
        <v>60</v>
      </c>
      <c r="I104" s="223" t="s">
        <v>23</v>
      </c>
      <c r="J104" s="223">
        <v>20</v>
      </c>
      <c r="K104" s="241"/>
    </row>
    <row r="105" spans="2:11" ht="15" customHeight="1">
      <c r="B105" s="240"/>
      <c r="C105" s="223" t="s">
        <v>24</v>
      </c>
      <c r="D105" s="223"/>
      <c r="E105" s="223"/>
      <c r="F105" s="249" t="s">
        <v>21</v>
      </c>
      <c r="G105" s="223"/>
      <c r="H105" s="223" t="s">
        <v>60</v>
      </c>
      <c r="I105" s="223" t="s">
        <v>23</v>
      </c>
      <c r="J105" s="223">
        <v>120</v>
      </c>
      <c r="K105" s="241"/>
    </row>
    <row r="106" spans="2:11" ht="15" customHeight="1">
      <c r="B106" s="250"/>
      <c r="C106" s="223" t="s">
        <v>26</v>
      </c>
      <c r="D106" s="223"/>
      <c r="E106" s="223"/>
      <c r="F106" s="249" t="s">
        <v>27</v>
      </c>
      <c r="G106" s="223"/>
      <c r="H106" s="223" t="s">
        <v>60</v>
      </c>
      <c r="I106" s="223" t="s">
        <v>23</v>
      </c>
      <c r="J106" s="223">
        <v>50</v>
      </c>
      <c r="K106" s="241"/>
    </row>
    <row r="107" spans="2:11" ht="15" customHeight="1">
      <c r="B107" s="250"/>
      <c r="C107" s="223" t="s">
        <v>29</v>
      </c>
      <c r="D107" s="223"/>
      <c r="E107" s="223"/>
      <c r="F107" s="249" t="s">
        <v>21</v>
      </c>
      <c r="G107" s="223"/>
      <c r="H107" s="223" t="s">
        <v>60</v>
      </c>
      <c r="I107" s="223" t="s">
        <v>31</v>
      </c>
      <c r="J107" s="223"/>
      <c r="K107" s="241"/>
    </row>
    <row r="108" spans="2:11" ht="15" customHeight="1">
      <c r="B108" s="250"/>
      <c r="C108" s="223" t="s">
        <v>40</v>
      </c>
      <c r="D108" s="223"/>
      <c r="E108" s="223"/>
      <c r="F108" s="249" t="s">
        <v>27</v>
      </c>
      <c r="G108" s="223"/>
      <c r="H108" s="223" t="s">
        <v>60</v>
      </c>
      <c r="I108" s="223" t="s">
        <v>23</v>
      </c>
      <c r="J108" s="223">
        <v>50</v>
      </c>
      <c r="K108" s="241"/>
    </row>
    <row r="109" spans="2:11" ht="15" customHeight="1">
      <c r="B109" s="250"/>
      <c r="C109" s="223" t="s">
        <v>48</v>
      </c>
      <c r="D109" s="223"/>
      <c r="E109" s="223"/>
      <c r="F109" s="249" t="s">
        <v>27</v>
      </c>
      <c r="G109" s="223"/>
      <c r="H109" s="223" t="s">
        <v>60</v>
      </c>
      <c r="I109" s="223" t="s">
        <v>23</v>
      </c>
      <c r="J109" s="223">
        <v>50</v>
      </c>
      <c r="K109" s="241"/>
    </row>
    <row r="110" spans="2:11" ht="15" customHeight="1">
      <c r="B110" s="250"/>
      <c r="C110" s="223" t="s">
        <v>46</v>
      </c>
      <c r="D110" s="223"/>
      <c r="E110" s="223"/>
      <c r="F110" s="249" t="s">
        <v>27</v>
      </c>
      <c r="G110" s="223"/>
      <c r="H110" s="223" t="s">
        <v>60</v>
      </c>
      <c r="I110" s="223" t="s">
        <v>23</v>
      </c>
      <c r="J110" s="223">
        <v>50</v>
      </c>
      <c r="K110" s="241"/>
    </row>
    <row r="111" spans="2:11" ht="15" customHeight="1">
      <c r="B111" s="250"/>
      <c r="C111" s="223" t="s">
        <v>171</v>
      </c>
      <c r="D111" s="223"/>
      <c r="E111" s="223"/>
      <c r="F111" s="249" t="s">
        <v>21</v>
      </c>
      <c r="G111" s="223"/>
      <c r="H111" s="223" t="s">
        <v>61</v>
      </c>
      <c r="I111" s="223" t="s">
        <v>23</v>
      </c>
      <c r="J111" s="223">
        <v>20</v>
      </c>
      <c r="K111" s="241"/>
    </row>
    <row r="112" spans="2:11" ht="15" customHeight="1">
      <c r="B112" s="250"/>
      <c r="C112" s="223" t="s">
        <v>62</v>
      </c>
      <c r="D112" s="223"/>
      <c r="E112" s="223"/>
      <c r="F112" s="249" t="s">
        <v>21</v>
      </c>
      <c r="G112" s="223"/>
      <c r="H112" s="223" t="s">
        <v>63</v>
      </c>
      <c r="I112" s="223" t="s">
        <v>23</v>
      </c>
      <c r="J112" s="223">
        <v>120</v>
      </c>
      <c r="K112" s="241"/>
    </row>
    <row r="113" spans="2:11" ht="15" customHeight="1">
      <c r="B113" s="250"/>
      <c r="C113" s="223" t="s">
        <v>156</v>
      </c>
      <c r="D113" s="223"/>
      <c r="E113" s="223"/>
      <c r="F113" s="249" t="s">
        <v>21</v>
      </c>
      <c r="G113" s="223"/>
      <c r="H113" s="223" t="s">
        <v>64</v>
      </c>
      <c r="I113" s="223" t="s">
        <v>55</v>
      </c>
      <c r="J113" s="223"/>
      <c r="K113" s="241"/>
    </row>
    <row r="114" spans="2:11" ht="15" customHeight="1">
      <c r="B114" s="250"/>
      <c r="C114" s="223" t="s">
        <v>166</v>
      </c>
      <c r="D114" s="223"/>
      <c r="E114" s="223"/>
      <c r="F114" s="249" t="s">
        <v>21</v>
      </c>
      <c r="G114" s="223"/>
      <c r="H114" s="223" t="s">
        <v>65</v>
      </c>
      <c r="I114" s="223" t="s">
        <v>55</v>
      </c>
      <c r="J114" s="223"/>
      <c r="K114" s="241"/>
    </row>
    <row r="115" spans="2:11" ht="15" customHeight="1">
      <c r="B115" s="250"/>
      <c r="C115" s="223" t="s">
        <v>175</v>
      </c>
      <c r="D115" s="223"/>
      <c r="E115" s="223"/>
      <c r="F115" s="249" t="s">
        <v>21</v>
      </c>
      <c r="G115" s="223"/>
      <c r="H115" s="223" t="s">
        <v>66</v>
      </c>
      <c r="I115" s="223" t="s">
        <v>67</v>
      </c>
      <c r="J115" s="223"/>
      <c r="K115" s="241"/>
    </row>
    <row r="116" spans="2:11" ht="15" customHeight="1">
      <c r="B116" s="253"/>
      <c r="C116" s="259"/>
      <c r="D116" s="259"/>
      <c r="E116" s="259"/>
      <c r="F116" s="259"/>
      <c r="G116" s="259"/>
      <c r="H116" s="259"/>
      <c r="I116" s="259"/>
      <c r="J116" s="259"/>
      <c r="K116" s="255"/>
    </row>
    <row r="117" spans="2:11" ht="18.75" customHeight="1">
      <c r="B117" s="260"/>
      <c r="C117" s="219"/>
      <c r="D117" s="219"/>
      <c r="E117" s="219"/>
      <c r="F117" s="261"/>
      <c r="G117" s="219"/>
      <c r="H117" s="219"/>
      <c r="I117" s="219"/>
      <c r="J117" s="219"/>
      <c r="K117" s="260"/>
    </row>
    <row r="118" spans="2:11" ht="18.75" customHeight="1"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195" t="s">
        <v>68</v>
      </c>
      <c r="D120" s="195"/>
      <c r="E120" s="195"/>
      <c r="F120" s="195"/>
      <c r="G120" s="195"/>
      <c r="H120" s="195"/>
      <c r="I120" s="195"/>
      <c r="J120" s="195"/>
      <c r="K120" s="266"/>
    </row>
    <row r="121" spans="2:11" ht="17.25" customHeight="1">
      <c r="B121" s="267"/>
      <c r="C121" s="242" t="s">
        <v>15</v>
      </c>
      <c r="D121" s="242"/>
      <c r="E121" s="242"/>
      <c r="F121" s="242" t="s">
        <v>16</v>
      </c>
      <c r="G121" s="243"/>
      <c r="H121" s="242" t="s">
        <v>236</v>
      </c>
      <c r="I121" s="242" t="s">
        <v>175</v>
      </c>
      <c r="J121" s="242" t="s">
        <v>17</v>
      </c>
      <c r="K121" s="268"/>
    </row>
    <row r="122" spans="2:11" ht="17.25" customHeight="1">
      <c r="B122" s="267"/>
      <c r="C122" s="244" t="s">
        <v>18</v>
      </c>
      <c r="D122" s="244"/>
      <c r="E122" s="244"/>
      <c r="F122" s="245" t="s">
        <v>19</v>
      </c>
      <c r="G122" s="246"/>
      <c r="H122" s="244"/>
      <c r="I122" s="244"/>
      <c r="J122" s="244" t="s">
        <v>20</v>
      </c>
      <c r="K122" s="268"/>
    </row>
    <row r="123" spans="2:11" ht="5.25" customHeight="1">
      <c r="B123" s="269"/>
      <c r="C123" s="247"/>
      <c r="D123" s="247"/>
      <c r="E123" s="247"/>
      <c r="F123" s="247"/>
      <c r="G123" s="223"/>
      <c r="H123" s="247"/>
      <c r="I123" s="247"/>
      <c r="J123" s="247"/>
      <c r="K123" s="270"/>
    </row>
    <row r="124" spans="2:11" ht="15" customHeight="1">
      <c r="B124" s="269"/>
      <c r="C124" s="223" t="s">
        <v>24</v>
      </c>
      <c r="D124" s="247"/>
      <c r="E124" s="247"/>
      <c r="F124" s="249" t="s">
        <v>21</v>
      </c>
      <c r="G124" s="223"/>
      <c r="H124" s="223" t="s">
        <v>60</v>
      </c>
      <c r="I124" s="223" t="s">
        <v>23</v>
      </c>
      <c r="J124" s="223">
        <v>120</v>
      </c>
      <c r="K124" s="271"/>
    </row>
    <row r="125" spans="2:11" ht="15" customHeight="1">
      <c r="B125" s="269"/>
      <c r="C125" s="223" t="s">
        <v>69</v>
      </c>
      <c r="D125" s="223"/>
      <c r="E125" s="223"/>
      <c r="F125" s="249" t="s">
        <v>21</v>
      </c>
      <c r="G125" s="223"/>
      <c r="H125" s="223" t="s">
        <v>70</v>
      </c>
      <c r="I125" s="223" t="s">
        <v>23</v>
      </c>
      <c r="J125" s="223" t="s">
        <v>71</v>
      </c>
      <c r="K125" s="271"/>
    </row>
    <row r="126" spans="2:11" ht="15" customHeight="1">
      <c r="B126" s="269"/>
      <c r="C126" s="223" t="s">
        <v>916</v>
      </c>
      <c r="D126" s="223"/>
      <c r="E126" s="223"/>
      <c r="F126" s="249" t="s">
        <v>21</v>
      </c>
      <c r="G126" s="223"/>
      <c r="H126" s="223" t="s">
        <v>72</v>
      </c>
      <c r="I126" s="223" t="s">
        <v>23</v>
      </c>
      <c r="J126" s="223" t="s">
        <v>71</v>
      </c>
      <c r="K126" s="271"/>
    </row>
    <row r="127" spans="2:11" ht="15" customHeight="1">
      <c r="B127" s="269"/>
      <c r="C127" s="223" t="s">
        <v>32</v>
      </c>
      <c r="D127" s="223"/>
      <c r="E127" s="223"/>
      <c r="F127" s="249" t="s">
        <v>27</v>
      </c>
      <c r="G127" s="223"/>
      <c r="H127" s="223" t="s">
        <v>33</v>
      </c>
      <c r="I127" s="223" t="s">
        <v>23</v>
      </c>
      <c r="J127" s="223">
        <v>15</v>
      </c>
      <c r="K127" s="271"/>
    </row>
    <row r="128" spans="2:11" ht="15" customHeight="1">
      <c r="B128" s="269"/>
      <c r="C128" s="251" t="s">
        <v>34</v>
      </c>
      <c r="D128" s="251"/>
      <c r="E128" s="251"/>
      <c r="F128" s="252" t="s">
        <v>27</v>
      </c>
      <c r="G128" s="251"/>
      <c r="H128" s="251" t="s">
        <v>35</v>
      </c>
      <c r="I128" s="251" t="s">
        <v>23</v>
      </c>
      <c r="J128" s="251">
        <v>15</v>
      </c>
      <c r="K128" s="271"/>
    </row>
    <row r="129" spans="2:11" ht="15" customHeight="1">
      <c r="B129" s="269"/>
      <c r="C129" s="251" t="s">
        <v>36</v>
      </c>
      <c r="D129" s="251"/>
      <c r="E129" s="251"/>
      <c r="F129" s="252" t="s">
        <v>27</v>
      </c>
      <c r="G129" s="251"/>
      <c r="H129" s="251" t="s">
        <v>37</v>
      </c>
      <c r="I129" s="251" t="s">
        <v>23</v>
      </c>
      <c r="J129" s="251">
        <v>20</v>
      </c>
      <c r="K129" s="271"/>
    </row>
    <row r="130" spans="2:11" ht="15" customHeight="1">
      <c r="B130" s="269"/>
      <c r="C130" s="251" t="s">
        <v>38</v>
      </c>
      <c r="D130" s="251"/>
      <c r="E130" s="251"/>
      <c r="F130" s="252" t="s">
        <v>27</v>
      </c>
      <c r="G130" s="251"/>
      <c r="H130" s="251" t="s">
        <v>39</v>
      </c>
      <c r="I130" s="251" t="s">
        <v>23</v>
      </c>
      <c r="J130" s="251">
        <v>20</v>
      </c>
      <c r="K130" s="271"/>
    </row>
    <row r="131" spans="2:11" ht="15" customHeight="1">
      <c r="B131" s="269"/>
      <c r="C131" s="223" t="s">
        <v>26</v>
      </c>
      <c r="D131" s="223"/>
      <c r="E131" s="223"/>
      <c r="F131" s="249" t="s">
        <v>27</v>
      </c>
      <c r="G131" s="223"/>
      <c r="H131" s="223" t="s">
        <v>60</v>
      </c>
      <c r="I131" s="223" t="s">
        <v>23</v>
      </c>
      <c r="J131" s="223">
        <v>50</v>
      </c>
      <c r="K131" s="271"/>
    </row>
    <row r="132" spans="2:11" ht="15" customHeight="1">
      <c r="B132" s="269"/>
      <c r="C132" s="223" t="s">
        <v>40</v>
      </c>
      <c r="D132" s="223"/>
      <c r="E132" s="223"/>
      <c r="F132" s="249" t="s">
        <v>27</v>
      </c>
      <c r="G132" s="223"/>
      <c r="H132" s="223" t="s">
        <v>60</v>
      </c>
      <c r="I132" s="223" t="s">
        <v>23</v>
      </c>
      <c r="J132" s="223">
        <v>50</v>
      </c>
      <c r="K132" s="271"/>
    </row>
    <row r="133" spans="2:11" ht="15" customHeight="1">
      <c r="B133" s="269"/>
      <c r="C133" s="223" t="s">
        <v>46</v>
      </c>
      <c r="D133" s="223"/>
      <c r="E133" s="223"/>
      <c r="F133" s="249" t="s">
        <v>27</v>
      </c>
      <c r="G133" s="223"/>
      <c r="H133" s="223" t="s">
        <v>60</v>
      </c>
      <c r="I133" s="223" t="s">
        <v>23</v>
      </c>
      <c r="J133" s="223">
        <v>50</v>
      </c>
      <c r="K133" s="271"/>
    </row>
    <row r="134" spans="2:11" ht="15" customHeight="1">
      <c r="B134" s="269"/>
      <c r="C134" s="223" t="s">
        <v>48</v>
      </c>
      <c r="D134" s="223"/>
      <c r="E134" s="223"/>
      <c r="F134" s="249" t="s">
        <v>27</v>
      </c>
      <c r="G134" s="223"/>
      <c r="H134" s="223" t="s">
        <v>60</v>
      </c>
      <c r="I134" s="223" t="s">
        <v>23</v>
      </c>
      <c r="J134" s="223">
        <v>50</v>
      </c>
      <c r="K134" s="271"/>
    </row>
    <row r="135" spans="2:11" ht="15" customHeight="1">
      <c r="B135" s="269"/>
      <c r="C135" s="223" t="s">
        <v>242</v>
      </c>
      <c r="D135" s="223"/>
      <c r="E135" s="223"/>
      <c r="F135" s="249" t="s">
        <v>27</v>
      </c>
      <c r="G135" s="223"/>
      <c r="H135" s="223" t="s">
        <v>73</v>
      </c>
      <c r="I135" s="223" t="s">
        <v>23</v>
      </c>
      <c r="J135" s="223">
        <v>255</v>
      </c>
      <c r="K135" s="271"/>
    </row>
    <row r="136" spans="2:11" ht="15" customHeight="1">
      <c r="B136" s="269"/>
      <c r="C136" s="223" t="s">
        <v>50</v>
      </c>
      <c r="D136" s="223"/>
      <c r="E136" s="223"/>
      <c r="F136" s="249" t="s">
        <v>21</v>
      </c>
      <c r="G136" s="223"/>
      <c r="H136" s="223" t="s">
        <v>74</v>
      </c>
      <c r="I136" s="223" t="s">
        <v>52</v>
      </c>
      <c r="J136" s="223"/>
      <c r="K136" s="271"/>
    </row>
    <row r="137" spans="2:11" ht="15" customHeight="1">
      <c r="B137" s="269"/>
      <c r="C137" s="223" t="s">
        <v>53</v>
      </c>
      <c r="D137" s="223"/>
      <c r="E137" s="223"/>
      <c r="F137" s="249" t="s">
        <v>21</v>
      </c>
      <c r="G137" s="223"/>
      <c r="H137" s="223" t="s">
        <v>75</v>
      </c>
      <c r="I137" s="223" t="s">
        <v>55</v>
      </c>
      <c r="J137" s="223"/>
      <c r="K137" s="271"/>
    </row>
    <row r="138" spans="2:11" ht="15" customHeight="1">
      <c r="B138" s="269"/>
      <c r="C138" s="223" t="s">
        <v>56</v>
      </c>
      <c r="D138" s="223"/>
      <c r="E138" s="223"/>
      <c r="F138" s="249" t="s">
        <v>21</v>
      </c>
      <c r="G138" s="223"/>
      <c r="H138" s="223" t="s">
        <v>56</v>
      </c>
      <c r="I138" s="223" t="s">
        <v>55</v>
      </c>
      <c r="J138" s="223"/>
      <c r="K138" s="271"/>
    </row>
    <row r="139" spans="2:11" ht="15" customHeight="1">
      <c r="B139" s="269"/>
      <c r="C139" s="223" t="s">
        <v>156</v>
      </c>
      <c r="D139" s="223"/>
      <c r="E139" s="223"/>
      <c r="F139" s="249" t="s">
        <v>21</v>
      </c>
      <c r="G139" s="223"/>
      <c r="H139" s="223" t="s">
        <v>76</v>
      </c>
      <c r="I139" s="223" t="s">
        <v>55</v>
      </c>
      <c r="J139" s="223"/>
      <c r="K139" s="271"/>
    </row>
    <row r="140" spans="2:11" ht="15" customHeight="1">
      <c r="B140" s="269"/>
      <c r="C140" s="223" t="s">
        <v>77</v>
      </c>
      <c r="D140" s="223"/>
      <c r="E140" s="223"/>
      <c r="F140" s="249" t="s">
        <v>21</v>
      </c>
      <c r="G140" s="223"/>
      <c r="H140" s="223" t="s">
        <v>78</v>
      </c>
      <c r="I140" s="223" t="s">
        <v>55</v>
      </c>
      <c r="J140" s="223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19"/>
      <c r="C142" s="219"/>
      <c r="D142" s="219"/>
      <c r="E142" s="219"/>
      <c r="F142" s="261"/>
      <c r="G142" s="219"/>
      <c r="H142" s="219"/>
      <c r="I142" s="219"/>
      <c r="J142" s="219"/>
      <c r="K142" s="219"/>
    </row>
    <row r="143" spans="2:11" ht="18.75" customHeight="1"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</row>
    <row r="144" spans="2:11" ht="7.5" customHeight="1">
      <c r="B144" s="237"/>
      <c r="C144" s="238"/>
      <c r="D144" s="238"/>
      <c r="E144" s="238"/>
      <c r="F144" s="238"/>
      <c r="G144" s="238"/>
      <c r="H144" s="238"/>
      <c r="I144" s="238"/>
      <c r="J144" s="238"/>
      <c r="K144" s="239"/>
    </row>
    <row r="145" spans="2:11" ht="45" customHeight="1">
      <c r="B145" s="240"/>
      <c r="C145" s="198" t="s">
        <v>79</v>
      </c>
      <c r="D145" s="198"/>
      <c r="E145" s="198"/>
      <c r="F145" s="198"/>
      <c r="G145" s="198"/>
      <c r="H145" s="198"/>
      <c r="I145" s="198"/>
      <c r="J145" s="198"/>
      <c r="K145" s="241"/>
    </row>
    <row r="146" spans="2:11" ht="17.25" customHeight="1">
      <c r="B146" s="240"/>
      <c r="C146" s="242" t="s">
        <v>15</v>
      </c>
      <c r="D146" s="242"/>
      <c r="E146" s="242"/>
      <c r="F146" s="242" t="s">
        <v>16</v>
      </c>
      <c r="G146" s="243"/>
      <c r="H146" s="242" t="s">
        <v>236</v>
      </c>
      <c r="I146" s="242" t="s">
        <v>175</v>
      </c>
      <c r="J146" s="242" t="s">
        <v>17</v>
      </c>
      <c r="K146" s="241"/>
    </row>
    <row r="147" spans="2:11" ht="17.25" customHeight="1">
      <c r="B147" s="240"/>
      <c r="C147" s="244" t="s">
        <v>18</v>
      </c>
      <c r="D147" s="244"/>
      <c r="E147" s="244"/>
      <c r="F147" s="245" t="s">
        <v>19</v>
      </c>
      <c r="G147" s="246"/>
      <c r="H147" s="244"/>
      <c r="I147" s="244"/>
      <c r="J147" s="244" t="s">
        <v>20</v>
      </c>
      <c r="K147" s="241"/>
    </row>
    <row r="148" spans="2:11" ht="5.25" customHeight="1">
      <c r="B148" s="250"/>
      <c r="C148" s="247"/>
      <c r="D148" s="247"/>
      <c r="E148" s="247"/>
      <c r="F148" s="247"/>
      <c r="G148" s="248"/>
      <c r="H148" s="247"/>
      <c r="I148" s="247"/>
      <c r="J148" s="247"/>
      <c r="K148" s="271"/>
    </row>
    <row r="149" spans="2:11" ht="15" customHeight="1">
      <c r="B149" s="250"/>
      <c r="C149" s="275" t="s">
        <v>24</v>
      </c>
      <c r="D149" s="223"/>
      <c r="E149" s="223"/>
      <c r="F149" s="276" t="s">
        <v>21</v>
      </c>
      <c r="G149" s="223"/>
      <c r="H149" s="275" t="s">
        <v>60</v>
      </c>
      <c r="I149" s="275" t="s">
        <v>23</v>
      </c>
      <c r="J149" s="275">
        <v>120</v>
      </c>
      <c r="K149" s="271"/>
    </row>
    <row r="150" spans="2:11" ht="15" customHeight="1">
      <c r="B150" s="250"/>
      <c r="C150" s="275" t="s">
        <v>69</v>
      </c>
      <c r="D150" s="223"/>
      <c r="E150" s="223"/>
      <c r="F150" s="276" t="s">
        <v>21</v>
      </c>
      <c r="G150" s="223"/>
      <c r="H150" s="275" t="s">
        <v>80</v>
      </c>
      <c r="I150" s="275" t="s">
        <v>23</v>
      </c>
      <c r="J150" s="275" t="s">
        <v>71</v>
      </c>
      <c r="K150" s="271"/>
    </row>
    <row r="151" spans="2:11" ht="15" customHeight="1">
      <c r="B151" s="250"/>
      <c r="C151" s="275" t="s">
        <v>916</v>
      </c>
      <c r="D151" s="223"/>
      <c r="E151" s="223"/>
      <c r="F151" s="276" t="s">
        <v>21</v>
      </c>
      <c r="G151" s="223"/>
      <c r="H151" s="275" t="s">
        <v>81</v>
      </c>
      <c r="I151" s="275" t="s">
        <v>23</v>
      </c>
      <c r="J151" s="275" t="s">
        <v>71</v>
      </c>
      <c r="K151" s="271"/>
    </row>
    <row r="152" spans="2:11" ht="15" customHeight="1">
      <c r="B152" s="250"/>
      <c r="C152" s="275" t="s">
        <v>26</v>
      </c>
      <c r="D152" s="223"/>
      <c r="E152" s="223"/>
      <c r="F152" s="276" t="s">
        <v>27</v>
      </c>
      <c r="G152" s="223"/>
      <c r="H152" s="275" t="s">
        <v>60</v>
      </c>
      <c r="I152" s="275" t="s">
        <v>23</v>
      </c>
      <c r="J152" s="275">
        <v>50</v>
      </c>
      <c r="K152" s="271"/>
    </row>
    <row r="153" spans="2:11" ht="15" customHeight="1">
      <c r="B153" s="250"/>
      <c r="C153" s="275" t="s">
        <v>29</v>
      </c>
      <c r="D153" s="223"/>
      <c r="E153" s="223"/>
      <c r="F153" s="276" t="s">
        <v>21</v>
      </c>
      <c r="G153" s="223"/>
      <c r="H153" s="275" t="s">
        <v>60</v>
      </c>
      <c r="I153" s="275" t="s">
        <v>31</v>
      </c>
      <c r="J153" s="275"/>
      <c r="K153" s="271"/>
    </row>
    <row r="154" spans="2:11" ht="15" customHeight="1">
      <c r="B154" s="250"/>
      <c r="C154" s="275" t="s">
        <v>40</v>
      </c>
      <c r="D154" s="223"/>
      <c r="E154" s="223"/>
      <c r="F154" s="276" t="s">
        <v>27</v>
      </c>
      <c r="G154" s="223"/>
      <c r="H154" s="275" t="s">
        <v>60</v>
      </c>
      <c r="I154" s="275" t="s">
        <v>23</v>
      </c>
      <c r="J154" s="275">
        <v>50</v>
      </c>
      <c r="K154" s="271"/>
    </row>
    <row r="155" spans="2:11" ht="15" customHeight="1">
      <c r="B155" s="250"/>
      <c r="C155" s="275" t="s">
        <v>48</v>
      </c>
      <c r="D155" s="223"/>
      <c r="E155" s="223"/>
      <c r="F155" s="276" t="s">
        <v>27</v>
      </c>
      <c r="G155" s="223"/>
      <c r="H155" s="275" t="s">
        <v>60</v>
      </c>
      <c r="I155" s="275" t="s">
        <v>23</v>
      </c>
      <c r="J155" s="275">
        <v>50</v>
      </c>
      <c r="K155" s="271"/>
    </row>
    <row r="156" spans="2:11" ht="15" customHeight="1">
      <c r="B156" s="250"/>
      <c r="C156" s="275" t="s">
        <v>46</v>
      </c>
      <c r="D156" s="223"/>
      <c r="E156" s="223"/>
      <c r="F156" s="276" t="s">
        <v>27</v>
      </c>
      <c r="G156" s="223"/>
      <c r="H156" s="275" t="s">
        <v>60</v>
      </c>
      <c r="I156" s="275" t="s">
        <v>23</v>
      </c>
      <c r="J156" s="275">
        <v>50</v>
      </c>
      <c r="K156" s="271"/>
    </row>
    <row r="157" spans="2:11" ht="15" customHeight="1">
      <c r="B157" s="250"/>
      <c r="C157" s="275" t="s">
        <v>208</v>
      </c>
      <c r="D157" s="223"/>
      <c r="E157" s="223"/>
      <c r="F157" s="276" t="s">
        <v>21</v>
      </c>
      <c r="G157" s="223"/>
      <c r="H157" s="275" t="s">
        <v>82</v>
      </c>
      <c r="I157" s="275" t="s">
        <v>23</v>
      </c>
      <c r="J157" s="275" t="s">
        <v>83</v>
      </c>
      <c r="K157" s="271"/>
    </row>
    <row r="158" spans="2:11" ht="15" customHeight="1">
      <c r="B158" s="250"/>
      <c r="C158" s="275" t="s">
        <v>84</v>
      </c>
      <c r="D158" s="223"/>
      <c r="E158" s="223"/>
      <c r="F158" s="276" t="s">
        <v>21</v>
      </c>
      <c r="G158" s="223"/>
      <c r="H158" s="275" t="s">
        <v>85</v>
      </c>
      <c r="I158" s="275" t="s">
        <v>55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19"/>
      <c r="C160" s="223"/>
      <c r="D160" s="223"/>
      <c r="E160" s="223"/>
      <c r="F160" s="249"/>
      <c r="G160" s="223"/>
      <c r="H160" s="223"/>
      <c r="I160" s="223"/>
      <c r="J160" s="223"/>
      <c r="K160" s="219"/>
    </row>
    <row r="161" spans="2:11" ht="18.75" customHeight="1"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195" t="s">
        <v>86</v>
      </c>
      <c r="D163" s="195"/>
      <c r="E163" s="195"/>
      <c r="F163" s="195"/>
      <c r="G163" s="195"/>
      <c r="H163" s="195"/>
      <c r="I163" s="195"/>
      <c r="J163" s="195"/>
      <c r="K163" s="214"/>
    </row>
    <row r="164" spans="2:11" ht="17.25" customHeight="1">
      <c r="B164" s="213"/>
      <c r="C164" s="242" t="s">
        <v>15</v>
      </c>
      <c r="D164" s="242"/>
      <c r="E164" s="242"/>
      <c r="F164" s="242" t="s">
        <v>16</v>
      </c>
      <c r="G164" s="279"/>
      <c r="H164" s="280" t="s">
        <v>236</v>
      </c>
      <c r="I164" s="280" t="s">
        <v>175</v>
      </c>
      <c r="J164" s="242" t="s">
        <v>17</v>
      </c>
      <c r="K164" s="214"/>
    </row>
    <row r="165" spans="2:11" ht="17.25" customHeight="1">
      <c r="B165" s="216"/>
      <c r="C165" s="244" t="s">
        <v>18</v>
      </c>
      <c r="D165" s="244"/>
      <c r="E165" s="244"/>
      <c r="F165" s="245" t="s">
        <v>19</v>
      </c>
      <c r="G165" s="281"/>
      <c r="H165" s="282"/>
      <c r="I165" s="282"/>
      <c r="J165" s="244" t="s">
        <v>20</v>
      </c>
      <c r="K165" s="217"/>
    </row>
    <row r="166" spans="2:11" ht="5.25" customHeight="1">
      <c r="B166" s="250"/>
      <c r="C166" s="247"/>
      <c r="D166" s="247"/>
      <c r="E166" s="247"/>
      <c r="F166" s="247"/>
      <c r="G166" s="248"/>
      <c r="H166" s="247"/>
      <c r="I166" s="247"/>
      <c r="J166" s="247"/>
      <c r="K166" s="271"/>
    </row>
    <row r="167" spans="2:11" ht="15" customHeight="1">
      <c r="B167" s="250"/>
      <c r="C167" s="223" t="s">
        <v>24</v>
      </c>
      <c r="D167" s="223"/>
      <c r="E167" s="223"/>
      <c r="F167" s="249" t="s">
        <v>21</v>
      </c>
      <c r="G167" s="223"/>
      <c r="H167" s="223" t="s">
        <v>60</v>
      </c>
      <c r="I167" s="223" t="s">
        <v>23</v>
      </c>
      <c r="J167" s="223">
        <v>120</v>
      </c>
      <c r="K167" s="271"/>
    </row>
    <row r="168" spans="2:11" ht="15" customHeight="1">
      <c r="B168" s="250"/>
      <c r="C168" s="223" t="s">
        <v>69</v>
      </c>
      <c r="D168" s="223"/>
      <c r="E168" s="223"/>
      <c r="F168" s="249" t="s">
        <v>21</v>
      </c>
      <c r="G168" s="223"/>
      <c r="H168" s="223" t="s">
        <v>70</v>
      </c>
      <c r="I168" s="223" t="s">
        <v>23</v>
      </c>
      <c r="J168" s="223" t="s">
        <v>71</v>
      </c>
      <c r="K168" s="271"/>
    </row>
    <row r="169" spans="2:11" ht="15" customHeight="1">
      <c r="B169" s="250"/>
      <c r="C169" s="223" t="s">
        <v>916</v>
      </c>
      <c r="D169" s="223"/>
      <c r="E169" s="223"/>
      <c r="F169" s="249" t="s">
        <v>21</v>
      </c>
      <c r="G169" s="223"/>
      <c r="H169" s="223" t="s">
        <v>87</v>
      </c>
      <c r="I169" s="223" t="s">
        <v>23</v>
      </c>
      <c r="J169" s="223" t="s">
        <v>71</v>
      </c>
      <c r="K169" s="271"/>
    </row>
    <row r="170" spans="2:11" ht="15" customHeight="1">
      <c r="B170" s="250"/>
      <c r="C170" s="223" t="s">
        <v>26</v>
      </c>
      <c r="D170" s="223"/>
      <c r="E170" s="223"/>
      <c r="F170" s="249" t="s">
        <v>27</v>
      </c>
      <c r="G170" s="223"/>
      <c r="H170" s="223" t="s">
        <v>87</v>
      </c>
      <c r="I170" s="223" t="s">
        <v>23</v>
      </c>
      <c r="J170" s="223">
        <v>50</v>
      </c>
      <c r="K170" s="271"/>
    </row>
    <row r="171" spans="2:11" ht="15" customHeight="1">
      <c r="B171" s="250"/>
      <c r="C171" s="223" t="s">
        <v>29</v>
      </c>
      <c r="D171" s="223"/>
      <c r="E171" s="223"/>
      <c r="F171" s="249" t="s">
        <v>21</v>
      </c>
      <c r="G171" s="223"/>
      <c r="H171" s="223" t="s">
        <v>87</v>
      </c>
      <c r="I171" s="223" t="s">
        <v>31</v>
      </c>
      <c r="J171" s="223"/>
      <c r="K171" s="271"/>
    </row>
    <row r="172" spans="2:11" ht="15" customHeight="1">
      <c r="B172" s="250"/>
      <c r="C172" s="223" t="s">
        <v>40</v>
      </c>
      <c r="D172" s="223"/>
      <c r="E172" s="223"/>
      <c r="F172" s="249" t="s">
        <v>27</v>
      </c>
      <c r="G172" s="223"/>
      <c r="H172" s="223" t="s">
        <v>87</v>
      </c>
      <c r="I172" s="223" t="s">
        <v>23</v>
      </c>
      <c r="J172" s="223">
        <v>50</v>
      </c>
      <c r="K172" s="271"/>
    </row>
    <row r="173" spans="2:11" ht="15" customHeight="1">
      <c r="B173" s="250"/>
      <c r="C173" s="223" t="s">
        <v>48</v>
      </c>
      <c r="D173" s="223"/>
      <c r="E173" s="223"/>
      <c r="F173" s="249" t="s">
        <v>27</v>
      </c>
      <c r="G173" s="223"/>
      <c r="H173" s="223" t="s">
        <v>87</v>
      </c>
      <c r="I173" s="223" t="s">
        <v>23</v>
      </c>
      <c r="J173" s="223">
        <v>50</v>
      </c>
      <c r="K173" s="271"/>
    </row>
    <row r="174" spans="2:11" ht="15" customHeight="1">
      <c r="B174" s="250"/>
      <c r="C174" s="223" t="s">
        <v>46</v>
      </c>
      <c r="D174" s="223"/>
      <c r="E174" s="223"/>
      <c r="F174" s="249" t="s">
        <v>27</v>
      </c>
      <c r="G174" s="223"/>
      <c r="H174" s="223" t="s">
        <v>87</v>
      </c>
      <c r="I174" s="223" t="s">
        <v>23</v>
      </c>
      <c r="J174" s="223">
        <v>50</v>
      </c>
      <c r="K174" s="271"/>
    </row>
    <row r="175" spans="2:11" ht="15" customHeight="1">
      <c r="B175" s="250"/>
      <c r="C175" s="223" t="s">
        <v>235</v>
      </c>
      <c r="D175" s="223"/>
      <c r="E175" s="223"/>
      <c r="F175" s="249" t="s">
        <v>21</v>
      </c>
      <c r="G175" s="223"/>
      <c r="H175" s="223" t="s">
        <v>88</v>
      </c>
      <c r="I175" s="223" t="s">
        <v>89</v>
      </c>
      <c r="J175" s="223"/>
      <c r="K175" s="271"/>
    </row>
    <row r="176" spans="2:11" ht="15" customHeight="1">
      <c r="B176" s="250"/>
      <c r="C176" s="223" t="s">
        <v>175</v>
      </c>
      <c r="D176" s="223"/>
      <c r="E176" s="223"/>
      <c r="F176" s="249" t="s">
        <v>21</v>
      </c>
      <c r="G176" s="223"/>
      <c r="H176" s="223" t="s">
        <v>90</v>
      </c>
      <c r="I176" s="223" t="s">
        <v>91</v>
      </c>
      <c r="J176" s="223">
        <v>1</v>
      </c>
      <c r="K176" s="271"/>
    </row>
    <row r="177" spans="2:11" ht="15" customHeight="1">
      <c r="B177" s="250"/>
      <c r="C177" s="223" t="s">
        <v>171</v>
      </c>
      <c r="D177" s="223"/>
      <c r="E177" s="223"/>
      <c r="F177" s="249" t="s">
        <v>21</v>
      </c>
      <c r="G177" s="223"/>
      <c r="H177" s="223" t="s">
        <v>92</v>
      </c>
      <c r="I177" s="223" t="s">
        <v>23</v>
      </c>
      <c r="J177" s="223">
        <v>20</v>
      </c>
      <c r="K177" s="271"/>
    </row>
    <row r="178" spans="2:11" ht="15" customHeight="1">
      <c r="B178" s="250"/>
      <c r="C178" s="223" t="s">
        <v>236</v>
      </c>
      <c r="D178" s="223"/>
      <c r="E178" s="223"/>
      <c r="F178" s="249" t="s">
        <v>21</v>
      </c>
      <c r="G178" s="223"/>
      <c r="H178" s="223" t="s">
        <v>93</v>
      </c>
      <c r="I178" s="223" t="s">
        <v>23</v>
      </c>
      <c r="J178" s="223">
        <v>255</v>
      </c>
      <c r="K178" s="271"/>
    </row>
    <row r="179" spans="2:11" ht="15" customHeight="1">
      <c r="B179" s="250"/>
      <c r="C179" s="223" t="s">
        <v>237</v>
      </c>
      <c r="D179" s="223"/>
      <c r="E179" s="223"/>
      <c r="F179" s="249" t="s">
        <v>21</v>
      </c>
      <c r="G179" s="223"/>
      <c r="H179" s="223" t="s">
        <v>932</v>
      </c>
      <c r="I179" s="223" t="s">
        <v>23</v>
      </c>
      <c r="J179" s="223">
        <v>10</v>
      </c>
      <c r="K179" s="271"/>
    </row>
    <row r="180" spans="2:11" ht="15" customHeight="1">
      <c r="B180" s="250"/>
      <c r="C180" s="223" t="s">
        <v>238</v>
      </c>
      <c r="D180" s="223"/>
      <c r="E180" s="223"/>
      <c r="F180" s="249" t="s">
        <v>21</v>
      </c>
      <c r="G180" s="223"/>
      <c r="H180" s="223" t="s">
        <v>94</v>
      </c>
      <c r="I180" s="223" t="s">
        <v>55</v>
      </c>
      <c r="J180" s="223"/>
      <c r="K180" s="271"/>
    </row>
    <row r="181" spans="2:11" ht="15" customHeight="1">
      <c r="B181" s="250"/>
      <c r="C181" s="223" t="s">
        <v>95</v>
      </c>
      <c r="D181" s="223"/>
      <c r="E181" s="223"/>
      <c r="F181" s="249" t="s">
        <v>21</v>
      </c>
      <c r="G181" s="223"/>
      <c r="H181" s="223" t="s">
        <v>96</v>
      </c>
      <c r="I181" s="223" t="s">
        <v>55</v>
      </c>
      <c r="J181" s="223"/>
      <c r="K181" s="271"/>
    </row>
    <row r="182" spans="2:11" ht="15" customHeight="1">
      <c r="B182" s="250"/>
      <c r="C182" s="223" t="s">
        <v>84</v>
      </c>
      <c r="D182" s="223"/>
      <c r="E182" s="223"/>
      <c r="F182" s="249" t="s">
        <v>21</v>
      </c>
      <c r="G182" s="223"/>
      <c r="H182" s="223" t="s">
        <v>97</v>
      </c>
      <c r="I182" s="223" t="s">
        <v>55</v>
      </c>
      <c r="J182" s="223"/>
      <c r="K182" s="271"/>
    </row>
    <row r="183" spans="2:11" ht="15" customHeight="1">
      <c r="B183" s="250"/>
      <c r="C183" s="223" t="s">
        <v>241</v>
      </c>
      <c r="D183" s="223"/>
      <c r="E183" s="223"/>
      <c r="F183" s="249" t="s">
        <v>27</v>
      </c>
      <c r="G183" s="223"/>
      <c r="H183" s="223" t="s">
        <v>98</v>
      </c>
      <c r="I183" s="223" t="s">
        <v>23</v>
      </c>
      <c r="J183" s="223">
        <v>50</v>
      </c>
      <c r="K183" s="271"/>
    </row>
    <row r="184" spans="2:11" ht="15" customHeight="1">
      <c r="B184" s="277"/>
      <c r="C184" s="259"/>
      <c r="D184" s="259"/>
      <c r="E184" s="259"/>
      <c r="F184" s="259"/>
      <c r="G184" s="259"/>
      <c r="H184" s="259"/>
      <c r="I184" s="259"/>
      <c r="J184" s="259"/>
      <c r="K184" s="278"/>
    </row>
    <row r="185" spans="2:11" ht="18.75" customHeight="1">
      <c r="B185" s="219"/>
      <c r="C185" s="223"/>
      <c r="D185" s="223"/>
      <c r="E185" s="223"/>
      <c r="F185" s="249"/>
      <c r="G185" s="223"/>
      <c r="H185" s="223"/>
      <c r="I185" s="223"/>
      <c r="J185" s="223"/>
      <c r="K185" s="219"/>
    </row>
    <row r="186" spans="2:11" ht="18.75" customHeight="1"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</row>
    <row r="187" spans="2:11" ht="13.5">
      <c r="B187" s="210"/>
      <c r="C187" s="211"/>
      <c r="D187" s="211"/>
      <c r="E187" s="211"/>
      <c r="F187" s="211"/>
      <c r="G187" s="211"/>
      <c r="H187" s="211"/>
      <c r="I187" s="211"/>
      <c r="J187" s="211"/>
      <c r="K187" s="212"/>
    </row>
    <row r="188" spans="2:11" ht="21">
      <c r="B188" s="213"/>
      <c r="C188" s="195" t="s">
        <v>99</v>
      </c>
      <c r="D188" s="195"/>
      <c r="E188" s="195"/>
      <c r="F188" s="195"/>
      <c r="G188" s="195"/>
      <c r="H188" s="195"/>
      <c r="I188" s="195"/>
      <c r="J188" s="195"/>
      <c r="K188" s="214"/>
    </row>
    <row r="189" spans="2:11" ht="25.5" customHeight="1">
      <c r="B189" s="213"/>
      <c r="C189" s="283" t="s">
        <v>100</v>
      </c>
      <c r="D189" s="283"/>
      <c r="E189" s="283"/>
      <c r="F189" s="283" t="s">
        <v>101</v>
      </c>
      <c r="G189" s="284"/>
      <c r="H189" s="196" t="s">
        <v>102</v>
      </c>
      <c r="I189" s="196"/>
      <c r="J189" s="196"/>
      <c r="K189" s="214"/>
    </row>
    <row r="190" spans="2:11" ht="5.25" customHeight="1">
      <c r="B190" s="250"/>
      <c r="C190" s="247"/>
      <c r="D190" s="247"/>
      <c r="E190" s="247"/>
      <c r="F190" s="247"/>
      <c r="G190" s="223"/>
      <c r="H190" s="247"/>
      <c r="I190" s="247"/>
      <c r="J190" s="247"/>
      <c r="K190" s="271"/>
    </row>
    <row r="191" spans="2:11" ht="15" customHeight="1">
      <c r="B191" s="250"/>
      <c r="C191" s="223" t="s">
        <v>103</v>
      </c>
      <c r="D191" s="223"/>
      <c r="E191" s="223"/>
      <c r="F191" s="249" t="s">
        <v>161</v>
      </c>
      <c r="G191" s="223"/>
      <c r="H191" s="194" t="s">
        <v>104</v>
      </c>
      <c r="I191" s="194"/>
      <c r="J191" s="194"/>
      <c r="K191" s="271"/>
    </row>
    <row r="192" spans="2:11" ht="15" customHeight="1">
      <c r="B192" s="250"/>
      <c r="C192" s="256"/>
      <c r="D192" s="223"/>
      <c r="E192" s="223"/>
      <c r="F192" s="249" t="s">
        <v>162</v>
      </c>
      <c r="G192" s="223"/>
      <c r="H192" s="194" t="s">
        <v>105</v>
      </c>
      <c r="I192" s="194"/>
      <c r="J192" s="194"/>
      <c r="K192" s="271"/>
    </row>
    <row r="193" spans="2:11" ht="15" customHeight="1">
      <c r="B193" s="250"/>
      <c r="C193" s="256"/>
      <c r="D193" s="223"/>
      <c r="E193" s="223"/>
      <c r="F193" s="249" t="s">
        <v>165</v>
      </c>
      <c r="G193" s="223"/>
      <c r="H193" s="194" t="s">
        <v>106</v>
      </c>
      <c r="I193" s="194"/>
      <c r="J193" s="194"/>
      <c r="K193" s="271"/>
    </row>
    <row r="194" spans="2:11" ht="15" customHeight="1">
      <c r="B194" s="250"/>
      <c r="C194" s="223"/>
      <c r="D194" s="223"/>
      <c r="E194" s="223"/>
      <c r="F194" s="249" t="s">
        <v>163</v>
      </c>
      <c r="G194" s="223"/>
      <c r="H194" s="194" t="s">
        <v>107</v>
      </c>
      <c r="I194" s="194"/>
      <c r="J194" s="194"/>
      <c r="K194" s="271"/>
    </row>
    <row r="195" spans="2:11" ht="15" customHeight="1">
      <c r="B195" s="250"/>
      <c r="C195" s="223"/>
      <c r="D195" s="223"/>
      <c r="E195" s="223"/>
      <c r="F195" s="249" t="s">
        <v>164</v>
      </c>
      <c r="G195" s="223"/>
      <c r="H195" s="194" t="s">
        <v>108</v>
      </c>
      <c r="I195" s="194"/>
      <c r="J195" s="194"/>
      <c r="K195" s="271"/>
    </row>
    <row r="196" spans="2:11" ht="15" customHeight="1">
      <c r="B196" s="250"/>
      <c r="C196" s="223"/>
      <c r="D196" s="223"/>
      <c r="E196" s="223"/>
      <c r="F196" s="249"/>
      <c r="G196" s="223"/>
      <c r="H196" s="223"/>
      <c r="I196" s="223"/>
      <c r="J196" s="223"/>
      <c r="K196" s="271"/>
    </row>
    <row r="197" spans="2:11" ht="15" customHeight="1">
      <c r="B197" s="250"/>
      <c r="C197" s="223" t="s">
        <v>67</v>
      </c>
      <c r="D197" s="223"/>
      <c r="E197" s="223"/>
      <c r="F197" s="249" t="s">
        <v>193</v>
      </c>
      <c r="G197" s="223"/>
      <c r="H197" s="194" t="s">
        <v>109</v>
      </c>
      <c r="I197" s="194"/>
      <c r="J197" s="194"/>
      <c r="K197" s="271"/>
    </row>
    <row r="198" spans="2:11" ht="15" customHeight="1">
      <c r="B198" s="250"/>
      <c r="C198" s="256"/>
      <c r="D198" s="223"/>
      <c r="E198" s="223"/>
      <c r="F198" s="249" t="s">
        <v>910</v>
      </c>
      <c r="G198" s="223"/>
      <c r="H198" s="194" t="s">
        <v>911</v>
      </c>
      <c r="I198" s="194"/>
      <c r="J198" s="194"/>
      <c r="K198" s="271"/>
    </row>
    <row r="199" spans="2:11" ht="15" customHeight="1">
      <c r="B199" s="250"/>
      <c r="C199" s="223"/>
      <c r="D199" s="223"/>
      <c r="E199" s="223"/>
      <c r="F199" s="249" t="s">
        <v>908</v>
      </c>
      <c r="G199" s="223"/>
      <c r="H199" s="194" t="s">
        <v>110</v>
      </c>
      <c r="I199" s="194"/>
      <c r="J199" s="194"/>
      <c r="K199" s="271"/>
    </row>
    <row r="200" spans="2:11" ht="15" customHeight="1">
      <c r="B200" s="285"/>
      <c r="C200" s="256"/>
      <c r="D200" s="256"/>
      <c r="E200" s="256"/>
      <c r="F200" s="249" t="s">
        <v>912</v>
      </c>
      <c r="G200" s="235"/>
      <c r="H200" s="230" t="s">
        <v>913</v>
      </c>
      <c r="I200" s="230"/>
      <c r="J200" s="230"/>
      <c r="K200" s="286"/>
    </row>
    <row r="201" spans="2:11" ht="15" customHeight="1">
      <c r="B201" s="285"/>
      <c r="C201" s="256"/>
      <c r="D201" s="256"/>
      <c r="E201" s="256"/>
      <c r="F201" s="249" t="s">
        <v>914</v>
      </c>
      <c r="G201" s="235"/>
      <c r="H201" s="230" t="s">
        <v>111</v>
      </c>
      <c r="I201" s="230"/>
      <c r="J201" s="230"/>
      <c r="K201" s="286"/>
    </row>
    <row r="202" spans="2:11" ht="15" customHeight="1">
      <c r="B202" s="285"/>
      <c r="C202" s="256"/>
      <c r="D202" s="256"/>
      <c r="E202" s="256"/>
      <c r="F202" s="287"/>
      <c r="G202" s="235"/>
      <c r="H202" s="288"/>
      <c r="I202" s="288"/>
      <c r="J202" s="288"/>
      <c r="K202" s="286"/>
    </row>
    <row r="203" spans="2:11" ht="15" customHeight="1">
      <c r="B203" s="285"/>
      <c r="C203" s="223" t="s">
        <v>91</v>
      </c>
      <c r="D203" s="256"/>
      <c r="E203" s="256"/>
      <c r="F203" s="249">
        <v>1</v>
      </c>
      <c r="G203" s="235"/>
      <c r="H203" s="230" t="s">
        <v>112</v>
      </c>
      <c r="I203" s="230"/>
      <c r="J203" s="230"/>
      <c r="K203" s="286"/>
    </row>
    <row r="204" spans="2:11" ht="15" customHeight="1">
      <c r="B204" s="285"/>
      <c r="C204" s="256"/>
      <c r="D204" s="256"/>
      <c r="E204" s="256"/>
      <c r="F204" s="249">
        <v>2</v>
      </c>
      <c r="G204" s="235"/>
      <c r="H204" s="230" t="s">
        <v>113</v>
      </c>
      <c r="I204" s="230"/>
      <c r="J204" s="230"/>
      <c r="K204" s="286"/>
    </row>
    <row r="205" spans="2:11" ht="15" customHeight="1">
      <c r="B205" s="285"/>
      <c r="C205" s="256"/>
      <c r="D205" s="256"/>
      <c r="E205" s="256"/>
      <c r="F205" s="249">
        <v>3</v>
      </c>
      <c r="G205" s="235"/>
      <c r="H205" s="230" t="s">
        <v>114</v>
      </c>
      <c r="I205" s="230"/>
      <c r="J205" s="230"/>
      <c r="K205" s="286"/>
    </row>
    <row r="206" spans="2:11" ht="15" customHeight="1">
      <c r="B206" s="285"/>
      <c r="C206" s="256"/>
      <c r="D206" s="256"/>
      <c r="E206" s="256"/>
      <c r="F206" s="249">
        <v>4</v>
      </c>
      <c r="G206" s="235"/>
      <c r="H206" s="230" t="s">
        <v>115</v>
      </c>
      <c r="I206" s="230"/>
      <c r="J206" s="230"/>
      <c r="K206" s="286"/>
    </row>
    <row r="207" spans="2:11" ht="12.75" customHeight="1">
      <c r="B207" s="289"/>
      <c r="C207" s="293"/>
      <c r="D207" s="293"/>
      <c r="E207" s="293"/>
      <c r="F207" s="293"/>
      <c r="G207" s="293"/>
      <c r="H207" s="293"/>
      <c r="I207" s="293"/>
      <c r="J207" s="293"/>
      <c r="K207" s="294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C163:J163"/>
    <mergeCell ref="C188:J188"/>
    <mergeCell ref="H189:J189"/>
    <mergeCell ref="H191:J191"/>
    <mergeCell ref="H206:J206"/>
    <mergeCell ref="H194:J194"/>
    <mergeCell ref="H195:J195"/>
    <mergeCell ref="H197:J197"/>
    <mergeCell ref="H198:J198"/>
    <mergeCell ref="H199:J199"/>
    <mergeCell ref="H200:J200"/>
    <mergeCell ref="H201:J201"/>
    <mergeCell ref="H203:J203"/>
    <mergeCell ref="H204:J204"/>
    <mergeCell ref="H205:J20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Karin Kadlubcová</cp:lastModifiedBy>
  <dcterms:created xsi:type="dcterms:W3CDTF">2015-05-14T09:25:31Z</dcterms:created>
  <dcterms:modified xsi:type="dcterms:W3CDTF">2015-05-14T09:25:31Z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