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Stavební úpravy WC v..." sheetId="2" r:id="rId2"/>
    <sheet name="02 - Přípojka kanalizace ..." sheetId="3" r:id="rId3"/>
    <sheet name="Pokyny pro vyplnění" sheetId="4" r:id="rId4"/>
  </sheets>
  <definedNames>
    <definedName name="_xlnm._FilterDatabase" localSheetId="1" hidden="1">'01 - Stavební úpravy WC v...'!$C$103:$K$103</definedName>
    <definedName name="_xlnm._FilterDatabase" localSheetId="2" hidden="1">'02 - Přípojka kanalizace ...'!$C$87:$K$87</definedName>
    <definedName name="_xlnm.Print_Titles" localSheetId="1">'01 - Stavební úpravy WC v...'!$103:$103</definedName>
    <definedName name="_xlnm.Print_Titles" localSheetId="2">'02 - Přípojka kanalizace ...'!$87:$87</definedName>
    <definedName name="_xlnm.Print_Titles" localSheetId="0">'Rekapitulace stavby'!$49:$49</definedName>
    <definedName name="_xlnm.Print_Area" localSheetId="1">'01 - Stavební úpravy WC v...'!$C$4:$J$36,'01 - Stavební úpravy WC v...'!$C$42:$J$85,'01 - Stavební úpravy WC v...'!$C$91:$K$556</definedName>
    <definedName name="_xlnm.Print_Area" localSheetId="2">'02 - Přípojka kanalizace ...'!$C$4:$J$36,'02 - Přípojka kanalizace ...'!$C$42:$J$69,'02 - Přípojka kanalizace ...'!$C$75:$K$289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<sst xmlns="http://schemas.openxmlformats.org/spreadsheetml/2006/main" count="6413" uniqueCount="1498">
  <si>
    <t>Export VZ</t>
  </si>
  <si>
    <t>List obsahuje:</t>
  </si>
  <si>
    <t>3.0</t>
  </si>
  <si>
    <t>ZAMOK</t>
  </si>
  <si>
    <t>False</t>
  </si>
  <si>
    <t>{55AE74E9-2563-4043-9533-213E898981A1}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</si>
  <si>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</si>
  <si>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</si>
  <si>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</si>
  <si>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</si>
  <si>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</si>
  <si>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</si>
  <si>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</si>
  <si>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</si>
  <si>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L2014-86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</si>
  <si>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</si>
  <si>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</si>
  <si>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budovy č.p. 145 - oprava WC + přípojka kanalizace</t>
  </si>
  <si>
    <t>0,1</t>
  </si>
  <si>
    <t>KSO:</t>
  </si>
  <si>
    <t>CC-CZ:</t>
  </si>
  <si>
    <t>1</t>
  </si>
  <si>
    <t>Místo:</t>
  </si>
  <si>
    <t>Obec Jablunkov</t>
  </si>
  <si>
    <t>Datum:</t>
  </si>
  <si>
    <t>11.12.2014</t>
  </si>
  <si>
    <t>10</t>
  </si>
  <si>
    <t>100</t>
  </si>
  <si>
    <t>Zadavatel:</t>
  </si>
  <si>
    <t>IČ:</t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</si>
  <si>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</si>
  <si>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</si>
  <si>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</si>
  <si>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</si>
  <si>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</si>
  <si>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</si>
  <si>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</si>
  <si>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</si>
  <si>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</si>
  <si>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</si>
  <si>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</si>
  <si>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</si>
  <si>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</si>
  <si>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</si>
  <si>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</si>
  <si>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</si>
  <si>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</si>
  <si>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</si>
  <si>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</si>
  <si>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</si>
  <si>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</si>
  <si>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</si>
  <si>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</si>
  <si>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</si>
  <si>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</si>
  <si>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</si>
  <si>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</si>
  <si>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</si>
  <si>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</si>
  <si>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</si>
  <si>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</si>
  <si>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</si>
  <si>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</si>
  <si>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</si>
  <si>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</si>
  <si>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</si>
  <si>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</si>
  <si>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</si>
  <si>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</si>
  <si>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</si>
  <si>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</si>
  <si>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</si>
  <si>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</si>
  <si>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</si>
  <si>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</si>
  <si>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</si>
  <si>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</si>
  <si>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úpravy WC v 2.NP</t>
  </si>
  <si>
    <t>STA</t>
  </si>
  <si>
    <t>{6C57F489-A20A-44C8-BBC5-A5688FAD4A1B}</t>
  </si>
  <si>
    <t>2</t>
  </si>
  <si>
    <t>02</t>
  </si>
  <si>
    <t>Přípojka kanalizace splaškové</t>
  </si>
  <si>
    <t>{A03DEC63-41BA-49C5-98E3-21B64CD0C89C}</t>
  </si>
  <si>
    <t>Zpět na list:</t>
  </si>
  <si>
    <t>KRYCÍ LIST SOUPISU</t>
  </si>
  <si>
    <t>Objekt:</t>
  </si>
  <si>
    <t>01 - Stavební úpravy WC v 2.NP</t>
  </si>
  <si>
    <t>Jablunkov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</si>
  <si>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</si>
  <si>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</si>
  <si>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</si>
  <si>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</si>
  <si>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</si>
  <si>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</si>
  <si>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</si>
  <si>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</si>
  <si>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</si>
  <si>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</si>
  <si>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</si>
  <si>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</si>
  <si>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</si>
  <si>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</si>
  <si>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</si>
  <si>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</si>
  <si>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</si>
  <si>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</si>
  <si>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</si>
  <si>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</si>
  <si>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</si>
  <si>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</si>
  <si>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</si>
  <si>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</si>
  <si>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</si>
  <si>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</si>
  <si>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</si>
  <si>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</si>
  <si>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</si>
  <si>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</si>
  <si>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</si>
  <si>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HZS - Hodinové zúčtovací sazby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</si>
  <si>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</si>
  <si>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</si>
  <si>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</si>
  <si>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</si>
  <si>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</si>
  <si>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</si>
  <si>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</si>
  <si>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</si>
  <si>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</si>
  <si>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</si>
  <si>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</si>
  <si>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</si>
  <si>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</si>
  <si>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</si>
  <si>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</si>
  <si>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</si>
  <si>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</si>
  <si>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</si>
  <si>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</si>
  <si>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</si>
  <si>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</si>
  <si>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</si>
  <si>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310235241</t>
  </si>
  <si>
    <t>Zazdívka otvorů pl do 0,0225 m2 ve zdivu nadzákladovém cihlami pálenými tl do 300 mm</t>
  </si>
  <si>
    <t>kus</t>
  </si>
  <si>
    <t>CS ÚRS 2015 01</t>
  </si>
  <si>
    <t>4</t>
  </si>
  <si>
    <t>-1815630631</t>
  </si>
  <si>
    <t>PP</t>
  </si>
  <si>
    <t>Zazdívka otvorů ve zdivu nadzákladovém cihlami pálenými plochy do 0,0225 m2, ve zdi tl. do 300 mm</t>
  </si>
  <si>
    <t>310238211</t>
  </si>
  <si>
    <t>Zazdívka otvorů pl do 1 m2 ve zdivu nadzákladovém cihlami pálenými na MVC</t>
  </si>
  <si>
    <t>m3</t>
  </si>
  <si>
    <t>1002560950</t>
  </si>
  <si>
    <t>Zazdívka otvorů ve zdivu nadzákladovém cihlami pálenými plochy přes 0,25 m2 do 1 m2 na maltu vápenocementovou</t>
  </si>
  <si>
    <t>VV</t>
  </si>
  <si>
    <t>0,75*2,1*0,5</t>
  </si>
  <si>
    <t>-0,54*0,9*0,5</t>
  </si>
  <si>
    <t>317321311</t>
  </si>
  <si>
    <t>Překlad ze ŽB tř. C 16/20</t>
  </si>
  <si>
    <t>981963924</t>
  </si>
  <si>
    <t>Překlady z betonu železového (bez výztuže) tř. C 16/20</t>
  </si>
  <si>
    <t>1,2*0,25*0,18</t>
  </si>
  <si>
    <t>1,2*0,25*0,5</t>
  </si>
  <si>
    <t>317351101</t>
  </si>
  <si>
    <t>Zřízení bednění v do 4 m klenbových pásů válcových</t>
  </si>
  <si>
    <t>m2</t>
  </si>
  <si>
    <t>-466088511</t>
  </si>
  <si>
    <t>Bednění klenbových pásů, říms nebo překladů klenbových pásů válcových včetně podpěrné konstrukce do výše 4 m zřízení</t>
  </si>
  <si>
    <t>1,2*0,25+1,2*0,18</t>
  </si>
  <si>
    <t>1,2*0,25+1,2*0,5</t>
  </si>
  <si>
    <t>5</t>
  </si>
  <si>
    <t>317351102</t>
  </si>
  <si>
    <t>Odstranění bednění v do 4 m klenbových pásů válcových</t>
  </si>
  <si>
    <t>397804037</t>
  </si>
  <si>
    <t>Bednění klenbových pásů, říms nebo překladů klenbových pásů válcových včetně podpěrné konstrukce do výše 4 m odstranění</t>
  </si>
  <si>
    <t>6</t>
  </si>
  <si>
    <t>317941121</t>
  </si>
  <si>
    <t>Osazování ocelových válcovaných nosníků na zdivu I, IE, U, UE nebo L do č 12</t>
  </si>
  <si>
    <t>t</t>
  </si>
  <si>
    <t>926190577</t>
  </si>
  <si>
    <t>Osazování ocelových válcovaných nosníků na zdivu I nebo IE nebo U nebo UE nebo L do č. 12 nebo výšky do 120 mm</t>
  </si>
  <si>
    <t>1,2*9/1000</t>
  </si>
  <si>
    <t>4*1,2*9/1000</t>
  </si>
  <si>
    <t>7</t>
  </si>
  <si>
    <t>M</t>
  </si>
  <si>
    <t>133806100</t>
  </si>
  <si>
    <t>tyč ocelová I, značka oceli S 235 JR, označení průřezu 100</t>
  </si>
  <si>
    <t>8</t>
  </si>
  <si>
    <t>734434204</t>
  </si>
  <si>
    <t>tyče ocelové střední průřezu I do 160 mm značka oceli  S 235 JR  (11 375) označení průřezu     80</t>
  </si>
  <si>
    <t>P</t>
  </si>
  <si>
    <t>Poznámka k položce:
Hmotnost: 5,94 kg/m</t>
  </si>
  <si>
    <t>340000999</t>
  </si>
  <si>
    <t>Řezání stěn cihelných tl do 200 mm</t>
  </si>
  <si>
    <t>m</t>
  </si>
  <si>
    <t>1394866131</t>
  </si>
  <si>
    <t>Řezání stěnových dílců z lehkých betonů tl. přes 100 do 200 mm</t>
  </si>
  <si>
    <t>2*2+0,7</t>
  </si>
  <si>
    <t>9</t>
  </si>
  <si>
    <t>342291121</t>
  </si>
  <si>
    <t>Ukotvení příček k cihelným konstrukcím plochými kotvami</t>
  </si>
  <si>
    <t>-1050853595</t>
  </si>
  <si>
    <t>Ukotvení příček plochými kotvami, do konstrukce cihelné</t>
  </si>
  <si>
    <t>0,75+2,1*2</t>
  </si>
  <si>
    <t>346481111</t>
  </si>
  <si>
    <t>Zaplentování rýh, potrubí, výklenků nebo nik ve stěnách rabicovým pletivem</t>
  </si>
  <si>
    <t>-803072015</t>
  </si>
  <si>
    <t>4*0,25</t>
  </si>
  <si>
    <t>Úpravy povrchů, podlahy a osazování výplní</t>
  </si>
  <si>
    <t>11</t>
  </si>
  <si>
    <t>611131101</t>
  </si>
  <si>
    <t>Cementový postřik vnitřních stropů nanášený celoplošně ručně</t>
  </si>
  <si>
    <t>1732056430</t>
  </si>
  <si>
    <t>2*1,55*1</t>
  </si>
  <si>
    <t>12</t>
  </si>
  <si>
    <t>611131121</t>
  </si>
  <si>
    <t>Penetrace akrylát-silikonová vnitřních stropů nanášená ručně</t>
  </si>
  <si>
    <t>180253860</t>
  </si>
  <si>
    <t>13</t>
  </si>
  <si>
    <t>611142001</t>
  </si>
  <si>
    <t>Potažení vnitřních stropů sklovláknitým pletivem vtlačeným do tenkovrstvé hmoty</t>
  </si>
  <si>
    <t>-815435764</t>
  </si>
  <si>
    <t>Potažení vnitřních ploch pletivem v ploše nebo pruzích, na plném podkladu sklovláknitým vtlačením do tmelu stropů</t>
  </si>
  <si>
    <t>14</t>
  </si>
  <si>
    <t>611321141</t>
  </si>
  <si>
    <t>Vápenocementová omítka štuková dvouvrstvá vnitřních stropů rovných nanášená ručně</t>
  </si>
  <si>
    <t>1582899909</t>
  </si>
  <si>
    <t>612131101</t>
  </si>
  <si>
    <t>Cementový postřik vnitřních stěn nanášený celoplošně ručně</t>
  </si>
  <si>
    <t>-1664671675</t>
  </si>
  <si>
    <t>(0,75*2,1-0,55*0,9)*2</t>
  </si>
  <si>
    <t>16</t>
  </si>
  <si>
    <t>612131121</t>
  </si>
  <si>
    <t>Penetrace stěn nanášená ručně</t>
  </si>
  <si>
    <t>178270050</t>
  </si>
  <si>
    <t>21,5+11,791+2,16</t>
  </si>
  <si>
    <t>17</t>
  </si>
  <si>
    <t>612135001</t>
  </si>
  <si>
    <t>Vyrovnání podkladu vnitřních stěn maltou vápenocementovou tl do 10 mm</t>
  </si>
  <si>
    <t>761580990</t>
  </si>
  <si>
    <t>Vyrovnání nerovností podkladu vnitřních omítaných ploch maltou, tloušťky do 10 mm vápenocementovou stěn</t>
  </si>
  <si>
    <t>12,04+9,46+2,16</t>
  </si>
  <si>
    <t>18</t>
  </si>
  <si>
    <t>612142001</t>
  </si>
  <si>
    <t>Potažení vnitřních stěn sklovláknitým pletivem vtlačeným do tenkovrstvé hmoty</t>
  </si>
  <si>
    <t>-1367707103</t>
  </si>
  <si>
    <t>Potažení vnitřních ploch pletivem v ploše nebo pruzích, na plném podkladu sklovláknitým vtlačením do tmelu stěn</t>
  </si>
  <si>
    <t>2*(1,55*2+1*2)*1,1</t>
  </si>
  <si>
    <t>-(0,7*0,37)*2</t>
  </si>
  <si>
    <t>19</t>
  </si>
  <si>
    <t>612321111</t>
  </si>
  <si>
    <t xml:space="preserve">Vápenocementová omítka hrubá jednovrstvá zatřená vnitřních stěn nanášená ručně </t>
  </si>
  <si>
    <t>-381229513</t>
  </si>
  <si>
    <t>Vápenocementová omítka hrubá jednovrstvá zatřená vnitřních stěn nanášená ručně</t>
  </si>
  <si>
    <t>2*(1,55*2+1*2)*1,6</t>
  </si>
  <si>
    <t>-(0,7*1,6)*2</t>
  </si>
  <si>
    <t>2,49"podklad pod břizolitovou om.</t>
  </si>
  <si>
    <t>20</t>
  </si>
  <si>
    <t>612321141</t>
  </si>
  <si>
    <t>Vápenocementová omítka štuková dvouvrstvá vnitřních stěn nanášená ručně</t>
  </si>
  <si>
    <t>1608957623</t>
  </si>
  <si>
    <t>0,75*2,1-(0,54*0,9)</t>
  </si>
  <si>
    <t>619991001</t>
  </si>
  <si>
    <t>Zakrytí podlah fólií přilepenou lepící páskou</t>
  </si>
  <si>
    <t>-427703233</t>
  </si>
  <si>
    <t>3,1</t>
  </si>
  <si>
    <t>22</t>
  </si>
  <si>
    <t>619995001</t>
  </si>
  <si>
    <t>Začištění omítek kolem oken, dveří, podlah nebo obkladů</t>
  </si>
  <si>
    <t>860269415</t>
  </si>
  <si>
    <t>2*(2*0,54*2*0,9+0,7+2*1,97)</t>
  </si>
  <si>
    <t>23</t>
  </si>
  <si>
    <t>619999041</t>
  </si>
  <si>
    <t>Příplatek k úpravám povrchů za provádění prací ve stísněném prostoru</t>
  </si>
  <si>
    <t>1275374018</t>
  </si>
  <si>
    <t>Příplatky k cenám úprav vnitřních povrchů za ztížené pracovní podmínky práce ve stísněném prostoru</t>
  </si>
  <si>
    <t>3,1+33,291</t>
  </si>
  <si>
    <t>24</t>
  </si>
  <si>
    <t>622332111</t>
  </si>
  <si>
    <t>Škrábaná omítka (břízolitová) vnějších stěn nanášená ručně na omítnutý podklad</t>
  </si>
  <si>
    <t>-983538998</t>
  </si>
  <si>
    <t>Omítka cementová škrábaná (břízolitová) vnějších ploch nanášená ručně na omítnutý podklad stěn</t>
  </si>
  <si>
    <t>0,75*2,1-0,55*0,9+(0,55+0,9*2)*0,3*2</t>
  </si>
  <si>
    <t>25</t>
  </si>
  <si>
    <t>631342112</t>
  </si>
  <si>
    <t>Mazanina tl do 80 mm z betonu lehčeného tepelně-izolačního polystyrenového objem hmot 500 kg/m3</t>
  </si>
  <si>
    <t>1093039596</t>
  </si>
  <si>
    <t>Mazanina z betonu lehčeného tepelně-izolačního polystyrénového tl. přes 50 do 80 mm, objemové hmotnosti 500 kg/m3</t>
  </si>
  <si>
    <t>2*1,55*0,05</t>
  </si>
  <si>
    <t>26</t>
  </si>
  <si>
    <t>632450121</t>
  </si>
  <si>
    <t>Vyrovnávací cementový potěr tl do 20 mm ze suchých směsí provedený v pásu</t>
  </si>
  <si>
    <t>2024015229</t>
  </si>
  <si>
    <t>Potěr cementový vyrovnávací ze suchých směsí v pásu o průměrné (střední) tl. od 10 do 20 mm</t>
  </si>
  <si>
    <t>0,55*0,3*2</t>
  </si>
  <si>
    <t>27</t>
  </si>
  <si>
    <t>632450122</t>
  </si>
  <si>
    <t>Vyrovnávací cementový potěr tl do 30 mm ze suchých směsí provedený v pásu</t>
  </si>
  <si>
    <t>1952013492</t>
  </si>
  <si>
    <t>Potěr cementový vyrovnávací ze suchých směsí v pásu o průměrné (střední) tl. přes 20 do 30 mm</t>
  </si>
  <si>
    <t>28</t>
  </si>
  <si>
    <t>634111114</t>
  </si>
  <si>
    <t>Obvodová dilatace pružnou těsnicí páskou v 100 mm mezi stěnou a mazaninou</t>
  </si>
  <si>
    <t>-112754699</t>
  </si>
  <si>
    <t>Obvodová dilatace mezi stěnou a mazaninou pružnou těsnicí páskou výšky 100 mm</t>
  </si>
  <si>
    <t>(1+1,55)*2*2</t>
  </si>
  <si>
    <t>Ostatní konstrukce a práce-bourání</t>
  </si>
  <si>
    <t>29</t>
  </si>
  <si>
    <t>949101112</t>
  </si>
  <si>
    <t>Lešení pomocné pro objekty pozemních staveb s lešeňovou podlahou v do 3,5 m zatížení do 150 kg/m2</t>
  </si>
  <si>
    <t>1614978137</t>
  </si>
  <si>
    <t>30</t>
  </si>
  <si>
    <t>952901101</t>
  </si>
  <si>
    <t>Čištění budov omytí jednoduchých oken nebo balkonových dveří plochy do 0,6m2</t>
  </si>
  <si>
    <t>2131422710</t>
  </si>
  <si>
    <t>Čištění budov při provádění oprav a udržovacích prací oken nebo balkonových dveří jednoduchých omytím, plochy do do 0,6 m2</t>
  </si>
  <si>
    <t>0,55*0,99*2</t>
  </si>
  <si>
    <t>31</t>
  </si>
  <si>
    <t>952901111</t>
  </si>
  <si>
    <t>Vyčištění budov bytové a občanské výstavby při výšce podlaží do 4 m</t>
  </si>
  <si>
    <t>1656409952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</si>
  <si>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</si>
  <si>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6*2,5</t>
  </si>
  <si>
    <t>32</t>
  </si>
  <si>
    <t>964052111</t>
  </si>
  <si>
    <t>Bourání ŽB trámů, průvlaků nebo pásů průřezu do 0,16 m2</t>
  </si>
  <si>
    <t>-1814644520</t>
  </si>
  <si>
    <t>Bourání samostatných trámů, průvlaků nebo pásů ze železobetonu bez přerušení výztuže, průřezu do 0,16 m2</t>
  </si>
  <si>
    <t>33</t>
  </si>
  <si>
    <t>965043321</t>
  </si>
  <si>
    <t>Bourání podkladů pod dlažby betonových s potěrem nebo teracem tl do 100 mm pl do 1 m2</t>
  </si>
  <si>
    <t>-1662203808</t>
  </si>
  <si>
    <t>2*1,55*1*0,05</t>
  </si>
  <si>
    <t>34</t>
  </si>
  <si>
    <t>965081223</t>
  </si>
  <si>
    <t>Bourání podlah z dlaždic keramických nebo xylolitových tl přes 10 mm plochy přes 1 m2</t>
  </si>
  <si>
    <t>-1733342516</t>
  </si>
  <si>
    <t>35</t>
  </si>
  <si>
    <t>965081223.1</t>
  </si>
  <si>
    <t>-1019174856</t>
  </si>
  <si>
    <t>Bourání podlah ostatních bez podkladního lože nebo mazaniny z dlaždic s jakoukoliv výplní spár keramických nebo xylolitových tl. přes 10 mm plochy přes 1 m2</t>
  </si>
  <si>
    <t>2*1,55+1,12*2</t>
  </si>
  <si>
    <t>36</t>
  </si>
  <si>
    <t>968062244</t>
  </si>
  <si>
    <t>Vybourání dřevěných rámů oken jednoduchých včetně křídel pl do 1 m2</t>
  </si>
  <si>
    <t>2067105128</t>
  </si>
  <si>
    <t>Vybourání dřevěných rámů oken s křídly, dveřních zárubní, vrat, stěn, ostění nebo obkladů rámů oken s křídly jednoduchých, plochy do 1 m2</t>
  </si>
  <si>
    <t>0,8*0,5</t>
  </si>
  <si>
    <t>37</t>
  </si>
  <si>
    <t>968062354</t>
  </si>
  <si>
    <t>Vybourání dřevěných rámů oken dvojitých včetně křídel pl do 1 m2</t>
  </si>
  <si>
    <t>1839327786</t>
  </si>
  <si>
    <t>Vybourání dřevěných rámů oken s křídly, dveřních zárubní, vrat, stěn, ostění nebo obkladů rámů oken s křídly dvojitých, plochy do 1 m2</t>
  </si>
  <si>
    <t>0,55*0,9</t>
  </si>
  <si>
    <t>38</t>
  </si>
  <si>
    <t>968062455</t>
  </si>
  <si>
    <t>Vybourání dřevěných dveřních zárubní pl do 2 m2</t>
  </si>
  <si>
    <t>-1082819107</t>
  </si>
  <si>
    <t>Vybourání dřevěných rámů oken s křídly, dveřních zárubní, vrat, stěn, ostění nebo obkladů dveřních zárubní, plochy do 2 m2</t>
  </si>
  <si>
    <t>0,75*2,1</t>
  </si>
  <si>
    <t>39</t>
  </si>
  <si>
    <t>968072455</t>
  </si>
  <si>
    <t>Vybourání kovových dveřních zárubní pl do 2 m2</t>
  </si>
  <si>
    <t>-1524320471</t>
  </si>
  <si>
    <t>0,65*1,97*1</t>
  </si>
  <si>
    <t>40</t>
  </si>
  <si>
    <t>971033241</t>
  </si>
  <si>
    <t>Vybourání otvorů ve zdivu cihelném pl do 0,0225 m2 na MVC nebo MV tl do 300 mm</t>
  </si>
  <si>
    <t>195815570</t>
  </si>
  <si>
    <t>Vybourání otvorů ve zdivu základovém nebo nadzákladovém z cihel, tvárnic, příčkovek z cihel pálených na maltu vápennou nebo vápenocementovou plochy do 0,0225 m2, tl. do 300 mm</t>
  </si>
  <si>
    <t>41</t>
  </si>
  <si>
    <t>971035541</t>
  </si>
  <si>
    <t>Vybourání otvorů ve zdivu cihelném pl do 1 m2 na MC tl do 300 mm</t>
  </si>
  <si>
    <t>587540169</t>
  </si>
  <si>
    <t>Vybourání otvorů ve zdivu základovém nebo nadzákladovém z cihel, tvárnic, příčkovek z cihel pálených na maltu cementovou plochy do 1 m2, tl. do 300 mm</t>
  </si>
  <si>
    <t>0,8*2,1</t>
  </si>
  <si>
    <t>-0,8*0,5</t>
  </si>
  <si>
    <t>42</t>
  </si>
  <si>
    <t>973031325</t>
  </si>
  <si>
    <t>Vysekání kapes ve zdivu cihelném na MV nebo MVC pl do 0,10 m2 hl do 300 mm</t>
  </si>
  <si>
    <t>176803261</t>
  </si>
  <si>
    <t>Vysekání výklenků nebo kapes ve zdivu z cihel na maltu vápennou nebo vápenocementovou kapes, plochy do 0,10 m2, hl. do 300 mm</t>
  </si>
  <si>
    <t>43</t>
  </si>
  <si>
    <t>974031133</t>
  </si>
  <si>
    <t>Vysekání rýh ve zdivu cihelném hl do 50 mm š do 100 mm</t>
  </si>
  <si>
    <t>-1201329379</t>
  </si>
  <si>
    <t>5*1,1"osazení překladů</t>
  </si>
  <si>
    <t>4"rozvod vody</t>
  </si>
  <si>
    <t>44</t>
  </si>
  <si>
    <t>977151123</t>
  </si>
  <si>
    <t>Jádrové vrty diamantovými korunkami do D 150 mm do stavebních materiálů</t>
  </si>
  <si>
    <t>558609462</t>
  </si>
  <si>
    <t>Jádrové vrty diamantovými korunkami do stavebních materiálů (železobetonu, betonu, cihel, obkladů, dlažeb, kamene) průměru přes 130 do 150 mm</t>
  </si>
  <si>
    <t>0,5*2</t>
  </si>
  <si>
    <t>45</t>
  </si>
  <si>
    <t>978021141</t>
  </si>
  <si>
    <t>Otlučení cementových omítek vnitřních stěn o rozsahu do 30 %</t>
  </si>
  <si>
    <t>2053738499</t>
  </si>
  <si>
    <t>Otlučení vnitřních cementových omítek stěn, stropů stěn, v rozsahu do 30 %</t>
  </si>
  <si>
    <t>((1+1,55)*2-0,8)*1,1*2</t>
  </si>
  <si>
    <t>46</t>
  </si>
  <si>
    <t>978059541</t>
  </si>
  <si>
    <t>Odsekání a odebrání obkladů stěn z vnitřních obkládaček plochy přes 1 m2</t>
  </si>
  <si>
    <t>-876017627</t>
  </si>
  <si>
    <t>Odsekání obkladů stěn včetně otlučení podkladní omítky až na zdivo z obkládaček vnitřních, z jakýchkoliv materiálů, plochy přes 1 m2</t>
  </si>
  <si>
    <t>((1+1,55)*2-0,8)*1,4*2</t>
  </si>
  <si>
    <t>47</t>
  </si>
  <si>
    <t>985312134</t>
  </si>
  <si>
    <t>Stěrka k vyrovnání betonových ploch rubu kleneb a podlah tl 5 mm</t>
  </si>
  <si>
    <t>-1641586116</t>
  </si>
  <si>
    <t>99</t>
  </si>
  <si>
    <t>Přesun hmot</t>
  </si>
  <si>
    <t>48</t>
  </si>
  <si>
    <t>997013213</t>
  </si>
  <si>
    <t>Vnitrostaveništní doprava suti a vybouraných hmot pro budovy v do 12 m ručně</t>
  </si>
  <si>
    <t>-1000440033</t>
  </si>
  <si>
    <t>49</t>
  </si>
  <si>
    <t>997013501</t>
  </si>
  <si>
    <t>Odvoz suti na skládku a vybouraných hmot nebo meziskládku do 1 km se složením</t>
  </si>
  <si>
    <t>-626956749</t>
  </si>
  <si>
    <t>50</t>
  </si>
  <si>
    <t>997013509</t>
  </si>
  <si>
    <t>Příplatek k odvozu suti a vybouraných hmot na skládku ZKD 1 km přes 1 km - 15 km</t>
  </si>
  <si>
    <t>283828319</t>
  </si>
  <si>
    <t>Příplatek k odvozu suti a vybouraných hmot na skládku ZKD 1 km přes 1 km</t>
  </si>
  <si>
    <t>5,28*15</t>
  </si>
  <si>
    <t>51</t>
  </si>
  <si>
    <t>997013831</t>
  </si>
  <si>
    <t>Poplatek za uložení stavebního směsného odpadu na skládce (skládkovné)</t>
  </si>
  <si>
    <t>-1251066222</t>
  </si>
  <si>
    <t>Poplatek za uložení stavebního odpadu na skládce (skládkovné) směsného</t>
  </si>
  <si>
    <t>52</t>
  </si>
  <si>
    <t>998011002</t>
  </si>
  <si>
    <t>Přesun hmot pro budovy zděné v do 12 m</t>
  </si>
  <si>
    <t>1358555616</t>
  </si>
  <si>
    <t>PSV</t>
  </si>
  <si>
    <t>Práce a dodávky PSV</t>
  </si>
  <si>
    <t>711</t>
  </si>
  <si>
    <t>Izolace proti vodě, vlhkosti a plynům</t>
  </si>
  <si>
    <t>53</t>
  </si>
  <si>
    <t>711493112</t>
  </si>
  <si>
    <t>Izolace proti podpovrchové a tlakové vodě vodorovná těsnicí stěrkou AQUAFIN-1K</t>
  </si>
  <si>
    <t>1389234151</t>
  </si>
  <si>
    <t>3,34+1,55*2</t>
  </si>
  <si>
    <t>54</t>
  </si>
  <si>
    <t>711493122</t>
  </si>
  <si>
    <t>Izolace proti podpovrchové a tlakové vodě svislá těsnicí stěrkou AQUAFIN-1K</t>
  </si>
  <si>
    <t>28383438</t>
  </si>
  <si>
    <t>2*(1,55*2+1*2)*0,3</t>
  </si>
  <si>
    <t>-2*0,7*0,3</t>
  </si>
  <si>
    <t>(8,98-0,7*3-0,8)*0,1</t>
  </si>
  <si>
    <t>55</t>
  </si>
  <si>
    <t>998711102</t>
  </si>
  <si>
    <t>Přesun hmot tonážní pro izolace proti vodě, vlhkosti a plynům v objektech výšky do 12 m</t>
  </si>
  <si>
    <t>1696380290</t>
  </si>
  <si>
    <t>56</t>
  </si>
  <si>
    <t>998711192</t>
  </si>
  <si>
    <t>Příplatek k přesunu hmot tonážní 711 za zvětšený přesun do 100 m</t>
  </si>
  <si>
    <t>-1272990413</t>
  </si>
  <si>
    <t>721</t>
  </si>
  <si>
    <t>Zdravotechnika - vnitřní kanalizace</t>
  </si>
  <si>
    <t>57</t>
  </si>
  <si>
    <t>721140802</t>
  </si>
  <si>
    <t>Demontáž potrubí litinové do DN 100</t>
  </si>
  <si>
    <t>-11217308</t>
  </si>
  <si>
    <t>2*0,5</t>
  </si>
  <si>
    <t>58</t>
  </si>
  <si>
    <t>721140915</t>
  </si>
  <si>
    <t>Potrubí litinové propojení potrubí DN 100</t>
  </si>
  <si>
    <t>-867209958</t>
  </si>
  <si>
    <t>59</t>
  </si>
  <si>
    <t>721175112</t>
  </si>
  <si>
    <t>Potrubí kanalizační z PP odpadní zvuk tlumící vícevrstvé systém POLO-KAL DN 110</t>
  </si>
  <si>
    <t>428027480</t>
  </si>
  <si>
    <t>60</t>
  </si>
  <si>
    <t>286146360</t>
  </si>
  <si>
    <t>koleno kanalizační POLO-KAL NG 110/87,5</t>
  </si>
  <si>
    <t>1925040845</t>
  </si>
  <si>
    <t>trubky z polypropylénu a kombinované potrubí kanalizační domovní systém POLO-KAL  vnitřní kanalizační systém POLO-KAL NG - vysoce zvukově izolující třívrstvý  PP-/C/P-TV/PP-C koleno POLO-KAL NG NG  110/87,5</t>
  </si>
  <si>
    <t>61</t>
  </si>
  <si>
    <t>286146820</t>
  </si>
  <si>
    <t>odbočka kanalizační POLO-KAL NG 110/110/87,5</t>
  </si>
  <si>
    <t>-1955653949</t>
  </si>
  <si>
    <t>trubky z polypropylénu a kombinované potrubí kanalizační domovní systém POLO-KAL  vnitřní kanalizační systém POLO-KAL NG - vysoce zvukově izolující třívrstvý  PP-/C/P-TV/PP-C odbočka POLO-KAL NG NG 110/110/87,5</t>
  </si>
  <si>
    <t>62</t>
  </si>
  <si>
    <t>286115840</t>
  </si>
  <si>
    <t>zátka kanalizace plastové KGM DN 100</t>
  </si>
  <si>
    <t>-611948324</t>
  </si>
  <si>
    <t>trubky z polyvinylchloridu kanalizace domovní a uliční KG - Systém (PVC) zátka KGM KGM DN 100</t>
  </si>
  <si>
    <t>63</t>
  </si>
  <si>
    <t>286116820</t>
  </si>
  <si>
    <t>náhradní těsnící manžeta KG-DN100</t>
  </si>
  <si>
    <t>751152281</t>
  </si>
  <si>
    <t>trubky z polyvinylchloridu kanalizace domovní a uliční KG - Systém (PVC) náhradní těsnící manžeta pro KGUS KG-DN110</t>
  </si>
  <si>
    <t>64</t>
  </si>
  <si>
    <t>721194109</t>
  </si>
  <si>
    <t>Vyvedení a upevnění odpadních výpustek DN 100</t>
  </si>
  <si>
    <t>-345743470</t>
  </si>
  <si>
    <t>65</t>
  </si>
  <si>
    <t>721290111</t>
  </si>
  <si>
    <t>Zkouška těsnosti potrubí kanalizace vodou do DN 125</t>
  </si>
  <si>
    <t>993975990</t>
  </si>
  <si>
    <t>5+0,5*2</t>
  </si>
  <si>
    <t>66</t>
  </si>
  <si>
    <t>998721102</t>
  </si>
  <si>
    <t>Přesun hmot tonážní pro vnitřní kanalizace v objektech v do 12 m</t>
  </si>
  <si>
    <t>1502087187</t>
  </si>
  <si>
    <t>67</t>
  </si>
  <si>
    <t>998721192</t>
  </si>
  <si>
    <t>Příplatek k přesunu hmot tonážní 721 za zvětšený přesun do 100 m</t>
  </si>
  <si>
    <t>-1483697442</t>
  </si>
  <si>
    <t>722</t>
  </si>
  <si>
    <t>Zdravotechnika - vnitřní vodovod</t>
  </si>
  <si>
    <t>68</t>
  </si>
  <si>
    <t>722001</t>
  </si>
  <si>
    <t>Pancéřová hadička k WC G 1/2´´ L= 50 cm</t>
  </si>
  <si>
    <t>ks</t>
  </si>
  <si>
    <t>-1476346367</t>
  </si>
  <si>
    <t>Pancéřová hadička ke stojánkové baterii G 1/2´´ L= 50 cm</t>
  </si>
  <si>
    <t>69</t>
  </si>
  <si>
    <t>722002</t>
  </si>
  <si>
    <t>Kotvení a zavěšení potrubí</t>
  </si>
  <si>
    <t>1559770413</t>
  </si>
  <si>
    <t>70</t>
  </si>
  <si>
    <t>722174002</t>
  </si>
  <si>
    <t>Potrubí vodovodní plastové PPR svar polyfuze PN 16 D 20 x 2,8 mm</t>
  </si>
  <si>
    <t>335661715</t>
  </si>
  <si>
    <t>Potrubí z plastových trubek z polypropylenu (PPR) svařovaných polyfuzně PN 16 (SDR 7,4) D 20 x 2,8</t>
  </si>
  <si>
    <t>71</t>
  </si>
  <si>
    <t>722181231</t>
  </si>
  <si>
    <t>Ochrana vodovodního potrubí přilepenými tepelně izolačními trubicemi z PE tl do 15 mm DN do 22 mm</t>
  </si>
  <si>
    <t>-1060186051</t>
  </si>
  <si>
    <t>72</t>
  </si>
  <si>
    <t>722190401</t>
  </si>
  <si>
    <t>Vyvedení a upevnění výpustku do DN 25</t>
  </si>
  <si>
    <t>623656828</t>
  </si>
  <si>
    <t>73</t>
  </si>
  <si>
    <t>722220111</t>
  </si>
  <si>
    <t>Nástěnka pro výtokový ventil G 1/2 s jedním závitem</t>
  </si>
  <si>
    <t>1152183431</t>
  </si>
  <si>
    <t>74</t>
  </si>
  <si>
    <t>722240121</t>
  </si>
  <si>
    <t>Kohout kulový plastový PPR DN 16</t>
  </si>
  <si>
    <t>1866192471</t>
  </si>
  <si>
    <t>75</t>
  </si>
  <si>
    <t>722290215</t>
  </si>
  <si>
    <t>Zkouška těsnosti vodovodního potrubí hrdlového nebo přírubového do DN 100</t>
  </si>
  <si>
    <t>-1855263387</t>
  </si>
  <si>
    <t>76</t>
  </si>
  <si>
    <t>722290234</t>
  </si>
  <si>
    <t>Proplach a dezinfekce vodovodního potrubí do DN 80</t>
  </si>
  <si>
    <t>-1651375413</t>
  </si>
  <si>
    <t>77</t>
  </si>
  <si>
    <t>998722102</t>
  </si>
  <si>
    <t>Přesun hmot tonážní tonážní pro vnitřní vodovod v objektech v do 12 m</t>
  </si>
  <si>
    <t>-815860754</t>
  </si>
  <si>
    <t>78</t>
  </si>
  <si>
    <t>998722192</t>
  </si>
  <si>
    <t>Příplatek k přesunu hmot tonážní 722 za zvětšený přesun do 100 m</t>
  </si>
  <si>
    <t>736486803</t>
  </si>
  <si>
    <t>725</t>
  </si>
  <si>
    <t>Zdravotechnika - zařizovací předměty</t>
  </si>
  <si>
    <t>79</t>
  </si>
  <si>
    <t>725001</t>
  </si>
  <si>
    <t>WC štětka s nástěnnou nádobkou</t>
  </si>
  <si>
    <t>1192103359</t>
  </si>
  <si>
    <t>80</t>
  </si>
  <si>
    <t>725110811</t>
  </si>
  <si>
    <t>Demontáž klozetů splachovací s nádrží</t>
  </si>
  <si>
    <t>soubor</t>
  </si>
  <si>
    <t>780303428</t>
  </si>
  <si>
    <t>81</t>
  </si>
  <si>
    <t>725119122</t>
  </si>
  <si>
    <t>Montáž klozetových mís kombi</t>
  </si>
  <si>
    <t>-1700019749</t>
  </si>
  <si>
    <t>Zařízení záchodů montáž klozetových mís kombi</t>
  </si>
  <si>
    <t>82</t>
  </si>
  <si>
    <t>642320110</t>
  </si>
  <si>
    <t>klozet keramický kombinační hluboké splachování odpad svislý bílý</t>
  </si>
  <si>
    <t>584971117</t>
  </si>
  <si>
    <t>klozety keramické kombinační hluboké splachování barva bílá, odpad svislý</t>
  </si>
  <si>
    <t>83</t>
  </si>
  <si>
    <t>725810811</t>
  </si>
  <si>
    <t>Demontáž ventilů výtokových nástěnných</t>
  </si>
  <si>
    <t>602072084</t>
  </si>
  <si>
    <t>84</t>
  </si>
  <si>
    <t>725819401</t>
  </si>
  <si>
    <t>Montáž ventilů rohových G 1/2 s připojovací trubičkou</t>
  </si>
  <si>
    <t>629497167</t>
  </si>
  <si>
    <t>85</t>
  </si>
  <si>
    <t>551119990</t>
  </si>
  <si>
    <t>ventil rohový kulový s filtrem 1/2" x 3/8"</t>
  </si>
  <si>
    <t>939102168</t>
  </si>
  <si>
    <t>86</t>
  </si>
  <si>
    <t>998725102</t>
  </si>
  <si>
    <t>Přesun hmot tonážní pro zařizovací předměty v objektech v do 12 m</t>
  </si>
  <si>
    <t>-338010291</t>
  </si>
  <si>
    <t>733</t>
  </si>
  <si>
    <t>Ústřední vytápění - potrubí</t>
  </si>
  <si>
    <t>87</t>
  </si>
  <si>
    <t>733222202</t>
  </si>
  <si>
    <t>Potrubí měděné polotvrdé spojované tvrdým pájením D 1x1</t>
  </si>
  <si>
    <t>-1302295990</t>
  </si>
  <si>
    <t>Potrubí z trubek měděných polotvrdých spojovaných tvrdým pájením D 15/1</t>
  </si>
  <si>
    <t>88</t>
  </si>
  <si>
    <t>733291101</t>
  </si>
  <si>
    <t>Zkouška těsnosti potrubí měděné do D 35x1,5</t>
  </si>
  <si>
    <t>1920629124</t>
  </si>
  <si>
    <t>Zkoušky těsnosti potrubí z trubek měděných D do 35/1,5</t>
  </si>
  <si>
    <t>2+2,5</t>
  </si>
  <si>
    <t>89</t>
  </si>
  <si>
    <t>733291903</t>
  </si>
  <si>
    <t>Propojení potrubí měděného při opravě D 18x1 mm</t>
  </si>
  <si>
    <t>711465865</t>
  </si>
  <si>
    <t>Opravy rozvodů potrubí z trubek měděných propojení potrubí D 18/1</t>
  </si>
  <si>
    <t>90</t>
  </si>
  <si>
    <t>998733102</t>
  </si>
  <si>
    <t>Přesun hmot tonážní pro rozvody potrubí v objektech v do 12 m</t>
  </si>
  <si>
    <t>415956351</t>
  </si>
  <si>
    <t>Přesun hmot pro rozvody potrubí stanovený z hmotnosti přesunovaného materiálu vodorovná dopravní vzdálenost do 50 m v objektech výšky přes 6 do 12 m</t>
  </si>
  <si>
    <t>734</t>
  </si>
  <si>
    <t>Ústřední vytápění - armatury</t>
  </si>
  <si>
    <t>91</t>
  </si>
  <si>
    <t>734221545</t>
  </si>
  <si>
    <t>Ventil závitový termostatický přímý jednoregulační G 1/2 PN 16 do 110°C bez hlavice ovládání</t>
  </si>
  <si>
    <t>-2001575750</t>
  </si>
  <si>
    <t>Ventily regulační závitové termostatické, bez hlavice ovládání PN 16 do 110 st.C přímé jednoregulační (R 402 Giacomini) G 1/2</t>
  </si>
  <si>
    <t>92</t>
  </si>
  <si>
    <t>734221683</t>
  </si>
  <si>
    <t>Termostatická hlavice kapalinová PN 10 do 110°C s vestavěným čidlem</t>
  </si>
  <si>
    <t>-260665359</t>
  </si>
  <si>
    <t>Ventily regulační závitové hlavice termostatické, pro ovládání ventilů PN 10 do 110 st.C kapalinové s vestavěným čidlem (R 456)</t>
  </si>
  <si>
    <t>93</t>
  </si>
  <si>
    <t>734261333</t>
  </si>
  <si>
    <t>Šroubení topenářské rohové G 1/2 PN 16 do 120°C</t>
  </si>
  <si>
    <t>1399912230</t>
  </si>
  <si>
    <t>Šroubení topenářské PN 16 do 120 st.C rohové (R 19 Giacomini) G 1/2</t>
  </si>
  <si>
    <t>94</t>
  </si>
  <si>
    <t>998734102</t>
  </si>
  <si>
    <t>Přesun hmot tonážní pro armatury v objektech v do 12 m</t>
  </si>
  <si>
    <t>1919027339</t>
  </si>
  <si>
    <t>Přesun hmot pro armatury stanovený z hmotnosti přesunovaného materiálu vodorovná dopravní vzdálenost do 50 m v objektech výšky přes 6 do 12 m</t>
  </si>
  <si>
    <t>735</t>
  </si>
  <si>
    <t>Ústřední vytápění - otopná tělesa</t>
  </si>
  <si>
    <t>95</t>
  </si>
  <si>
    <t>735118110</t>
  </si>
  <si>
    <t>Zkoušky těsnosti otopných těles vodou</t>
  </si>
  <si>
    <t>1671264447</t>
  </si>
  <si>
    <t>Zkoušky těsnosti otopných těles litinových článkových vodou</t>
  </si>
  <si>
    <t>96</t>
  </si>
  <si>
    <t>735151157</t>
  </si>
  <si>
    <t>Otopné těleso panelové Korado Radik Klasik typ 10 výška/délka 500/1000 mm</t>
  </si>
  <si>
    <t>1309692520</t>
  </si>
  <si>
    <t>Otopná tělesa panelová KORADO Radik Klasik, typ 10 výšky tělesa 500 mm, délky 1000 mm</t>
  </si>
  <si>
    <t>97</t>
  </si>
  <si>
    <t>735151811</t>
  </si>
  <si>
    <t>Demontáž otopného tělesa panelového jednořadého délka do 1500 mm</t>
  </si>
  <si>
    <t>-1265058261</t>
  </si>
  <si>
    <t>Demontáž otopných těles panelových jednořadých stavební délky do 1500 mm</t>
  </si>
  <si>
    <t>98</t>
  </si>
  <si>
    <t>735191905</t>
  </si>
  <si>
    <t>Odvzdušnění otopných těles</t>
  </si>
  <si>
    <t>590682852</t>
  </si>
  <si>
    <t>Ostatní opravy otopných těles odvzdušnění tělesa</t>
  </si>
  <si>
    <t>735191910</t>
  </si>
  <si>
    <t>Napuštění vody do otopných těles</t>
  </si>
  <si>
    <t>komp</t>
  </si>
  <si>
    <t>1225960991</t>
  </si>
  <si>
    <t>735192921</t>
  </si>
  <si>
    <t>Zpětná montáž otopného tělesa panelového jednořadého do 1500 mm</t>
  </si>
  <si>
    <t>1467917092</t>
  </si>
  <si>
    <t>Ostatní opravy otopných těles zpětná montáž otopných těles panelových jednořadých do 1500 mm</t>
  </si>
  <si>
    <t>101</t>
  </si>
  <si>
    <t>735494811</t>
  </si>
  <si>
    <t>Vypuštění vody z otopných těles</t>
  </si>
  <si>
    <t>-703022410</t>
  </si>
  <si>
    <t>102</t>
  </si>
  <si>
    <t>998735102</t>
  </si>
  <si>
    <t>Přesun hmot tonážní pro otopná tělesa v objektech v do 12 m</t>
  </si>
  <si>
    <t>1272993795</t>
  </si>
  <si>
    <t>744</t>
  </si>
  <si>
    <t>Elektromontáže - rozvody vodičů měděných</t>
  </si>
  <si>
    <t>103</t>
  </si>
  <si>
    <t>744211112</t>
  </si>
  <si>
    <t>Montáž vodič Cu izolovaný sk.1 do 1 kV žíla 10 až 16 mm2 do stěny</t>
  </si>
  <si>
    <t>-583449115</t>
  </si>
  <si>
    <t>Montáž izolovaných vodičů měděných bez ukončení, uložených pod omítku do 1 kV stěn sk. 1 - CMA, CY, CYA, CYY, H05V, H07V, průřezu žíly 10 až 16 mm2</t>
  </si>
  <si>
    <t>104</t>
  </si>
  <si>
    <t>341095150</t>
  </si>
  <si>
    <t>kabel silový s Cu jádrem, oválný CYKYLo 3x1,5 mm2</t>
  </si>
  <si>
    <t>630571114</t>
  </si>
  <si>
    <t>kabely silové s měděným jádrem pro jmenovité napětí 750 V CYKYLo - RE    PN-KV-062-00 oválné instalační vedení průřez     Cu číslo   bázová cena mm2         kg/m       Kč/m 3 x 1,5     0,044          9,82</t>
  </si>
  <si>
    <t>747</t>
  </si>
  <si>
    <t>Elektromontáže - kompletace rozvodů</t>
  </si>
  <si>
    <t>105</t>
  </si>
  <si>
    <t>747112111</t>
  </si>
  <si>
    <t>Montáž vypínač (polo)zapuštěný šroubové připojení 1 -jednopólový</t>
  </si>
  <si>
    <t>-1822787211</t>
  </si>
  <si>
    <t>Montáž spínačů jedno nebo dvoupólových polozapuštěných nebo zapuštěných se zapojením vodičů šroubové připojení vypínačů, řazení 1-jednopólových</t>
  </si>
  <si>
    <t>106</t>
  </si>
  <si>
    <t>345355160</t>
  </si>
  <si>
    <t>spínač jednopólový 10A Tango ostatní barvy</t>
  </si>
  <si>
    <t>150948481</t>
  </si>
  <si>
    <t>spínače 10 A kompletní spínač  3553 řazení 1, spínač jednopólový Tango ostatní barvy</t>
  </si>
  <si>
    <t>748</t>
  </si>
  <si>
    <t>Elektromontáže - osvětlovací zařízení a svítidla</t>
  </si>
  <si>
    <t>107</t>
  </si>
  <si>
    <t>748111212</t>
  </si>
  <si>
    <t>Montáž svítidlo žárovkové bytové nástěnné přisazené 1 zdroj se sklem</t>
  </si>
  <si>
    <t>-1327929674</t>
  </si>
  <si>
    <t>Montáž svítidel žárovkových se zapojením vodičů bytových nebo společenských místností nástěnných přisazených 1 zdroj se sklem</t>
  </si>
  <si>
    <t>108</t>
  </si>
  <si>
    <t>348121100</t>
  </si>
  <si>
    <t>svítidlo zářivkové nástěnné  1x11W, IP 65</t>
  </si>
  <si>
    <t>-1733685004</t>
  </si>
  <si>
    <t>svítidla pro byty a společenské místnosti - nástěnná zářivková BÍGL-S, 1x11W, IP43</t>
  </si>
  <si>
    <t>Poznámka k položce:
EAN 8592040015455, indukční předřadník</t>
  </si>
  <si>
    <t>764</t>
  </si>
  <si>
    <t>Konstrukce klempířské</t>
  </si>
  <si>
    <t>109</t>
  </si>
  <si>
    <t>764410850</t>
  </si>
  <si>
    <t>Demontáž oplechování parapetu rš do 330 mm</t>
  </si>
  <si>
    <t>-712036765</t>
  </si>
  <si>
    <t>Demontáž oplechování parapetů rš od 100 do 330 mm</t>
  </si>
  <si>
    <t>110</t>
  </si>
  <si>
    <t>764711116</t>
  </si>
  <si>
    <t>Oplechování parapetu rš 400 mm</t>
  </si>
  <si>
    <t>739682842</t>
  </si>
  <si>
    <t>Oplechování parapetu z plechů kovových s upraveným povrchem systém rš 400 mm</t>
  </si>
  <si>
    <t>0,550*2</t>
  </si>
  <si>
    <t>111</t>
  </si>
  <si>
    <t>998764102</t>
  </si>
  <si>
    <t>Přesun hmot tonážní pro konstrukce klempířské v objektech v do 12 m</t>
  </si>
  <si>
    <t>1623035570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</si>
  <si>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</si>
  <si>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</si>
  <si>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</si>
  <si>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112</t>
  </si>
  <si>
    <t>766001</t>
  </si>
  <si>
    <t>Oprava + montáž_T02 - dveřního křídla 700x1970 mm</t>
  </si>
  <si>
    <t>soub</t>
  </si>
  <si>
    <t>197875041</t>
  </si>
  <si>
    <t>113</t>
  </si>
  <si>
    <t>766002</t>
  </si>
  <si>
    <t>Dodávka + montáž_T01 - dveří 700x1970 mm dle specifikace</t>
  </si>
  <si>
    <t>1725032545</t>
  </si>
  <si>
    <t>114</t>
  </si>
  <si>
    <t>76601R01</t>
  </si>
  <si>
    <t>Dodávka + montáž_P01 dle specifikace</t>
  </si>
  <si>
    <t>-1032721455</t>
  </si>
  <si>
    <t>115</t>
  </si>
  <si>
    <t>76646R01</t>
  </si>
  <si>
    <t>Doprava plastových výrobků</t>
  </si>
  <si>
    <t>komplet</t>
  </si>
  <si>
    <t>625926110</t>
  </si>
  <si>
    <t>116</t>
  </si>
  <si>
    <t>766662811</t>
  </si>
  <si>
    <t>Demontáž truhlářských prahů dveří jednokřídlových</t>
  </si>
  <si>
    <t>-1698202840</t>
  </si>
  <si>
    <t>117</t>
  </si>
  <si>
    <t>766691911</t>
  </si>
  <si>
    <t>Vyvěšení nebo zavěšení dřevěných křídel oken pl do 1,5 m2</t>
  </si>
  <si>
    <t>-109476736</t>
  </si>
  <si>
    <t>Ostatní práce vyvěšení nebo zavěšení křídel s případným uložením a opětovným zavěšením po provedení stavebních změn dřevěných okenních, plochy do 1,5 m2</t>
  </si>
  <si>
    <t>118</t>
  </si>
  <si>
    <t>766691914</t>
  </si>
  <si>
    <t>Vyvěšení nebo zavěšení dřevěných křídel dveří pl do 2 m2</t>
  </si>
  <si>
    <t>1525898442</t>
  </si>
  <si>
    <t>119</t>
  </si>
  <si>
    <t>766694111</t>
  </si>
  <si>
    <t>Montáž parapetních desek dřevěných, laminovaných šířky do 30 cm délky do 1,0 m</t>
  </si>
  <si>
    <t>1795040638</t>
  </si>
  <si>
    <t>Montáž ostatních truhlářských konstrukcí parapetních desek šířky do 300 mm, délky do 1000 mm</t>
  </si>
  <si>
    <t>120</t>
  </si>
  <si>
    <t>611444010</t>
  </si>
  <si>
    <t>parapet plastový vnitřní - komůrkový s okapovým nosem (barva bílá) s bočními krytkami</t>
  </si>
  <si>
    <t>-1365680367</t>
  </si>
  <si>
    <t>0,55*2</t>
  </si>
  <si>
    <t>1,5</t>
  </si>
  <si>
    <t>121</t>
  </si>
  <si>
    <t>998766102</t>
  </si>
  <si>
    <t>Přesun hmot tonážní pro konstrukce truhlářské v objektech v do 12 m</t>
  </si>
  <si>
    <t>1253518658</t>
  </si>
  <si>
    <t>771</t>
  </si>
  <si>
    <t>Podlahy z dlaždic</t>
  </si>
  <si>
    <t>122</t>
  </si>
  <si>
    <t>771471113</t>
  </si>
  <si>
    <t>Montáž soklíků z dlaždic keramických rovných do malty v do 120 mm</t>
  </si>
  <si>
    <t>1876589033</t>
  </si>
  <si>
    <t>Montáž soklíků z dlaždic keramických kladených do malty rovných výšky přes 90 do 120 mm</t>
  </si>
  <si>
    <t>(1,12+2,18)*2-0,7*3</t>
  </si>
  <si>
    <t>123</t>
  </si>
  <si>
    <t>771573131</t>
  </si>
  <si>
    <t>Montáž podlah keramických režných protiskluzných lepených do 50 ks/m2</t>
  </si>
  <si>
    <t>787807136</t>
  </si>
  <si>
    <t>1,12*2,18</t>
  </si>
  <si>
    <t>124</t>
  </si>
  <si>
    <t>597614060</t>
  </si>
  <si>
    <t>dlaždice keramické slinuté protiskluzné R11 19,8 x 19,8 x 0,9 cm, cenová skupina 82</t>
  </si>
  <si>
    <t>-1275946587</t>
  </si>
  <si>
    <t>(5,542+4,5*0,1)*1,2</t>
  </si>
  <si>
    <t>125</t>
  </si>
  <si>
    <t>771579191</t>
  </si>
  <si>
    <t>Příplatek k montáž podlah keramických za plochu do 5 m2</t>
  </si>
  <si>
    <t>-2004143612</t>
  </si>
  <si>
    <t>126</t>
  </si>
  <si>
    <t>771579192</t>
  </si>
  <si>
    <t>Příplatek k montáž podlah keramických za omezený prostor</t>
  </si>
  <si>
    <t>890459857</t>
  </si>
  <si>
    <t>127</t>
  </si>
  <si>
    <t>771591111</t>
  </si>
  <si>
    <t>Podlahy penetrace podkladu</t>
  </si>
  <si>
    <t>-10109822</t>
  </si>
  <si>
    <t>128</t>
  </si>
  <si>
    <t>771990111</t>
  </si>
  <si>
    <t>Vyrovnání podkladu samonivelační stěrkou tl 4 mm pevnosti 15 Mpa</t>
  </si>
  <si>
    <t>958849650</t>
  </si>
  <si>
    <t>129</t>
  </si>
  <si>
    <t>771990191</t>
  </si>
  <si>
    <t>Příplatek k vyrovnání podkladu dlažby samonivelační stěrkou pevnosti 15 Mpa ZKD 1 mm tloušťky</t>
  </si>
  <si>
    <t>-1137794683</t>
  </si>
  <si>
    <t>130</t>
  </si>
  <si>
    <t>998771102</t>
  </si>
  <si>
    <t>Přesun hmot tonážní pro podlahy z dlaždic v objektech v do 12 m</t>
  </si>
  <si>
    <t>-1449973934</t>
  </si>
  <si>
    <t>775</t>
  </si>
  <si>
    <t>Podlahy skládané (parkety, vlysy, lamely aj.)</t>
  </si>
  <si>
    <t>131</t>
  </si>
  <si>
    <t>775429121</t>
  </si>
  <si>
    <t>Montáž podlahové lišty přechodové připevněné vruty</t>
  </si>
  <si>
    <t>508789598</t>
  </si>
  <si>
    <t>Montáž lišty přechodové (vyrovnávací) připevněné vruty</t>
  </si>
  <si>
    <t>0,7*2+0,9</t>
  </si>
  <si>
    <t>132</t>
  </si>
  <si>
    <t>553432220</t>
  </si>
  <si>
    <t>lišta přechodová 50 mm, vrtaná, elox stříbrná</t>
  </si>
  <si>
    <t>2123350717</t>
  </si>
  <si>
    <t>doplňky stavební kovové profily přechodové pro podlahové krytiny kovové profily lišta přechodová 50 mm vrtaná, elox stříbrná</t>
  </si>
  <si>
    <t>133</t>
  </si>
  <si>
    <t>998775102</t>
  </si>
  <si>
    <t>Přesun hmot tonážní pro podlahy dřevěné v objektech v do 12 m</t>
  </si>
  <si>
    <t>2002637846</t>
  </si>
  <si>
    <t>Přesun hmot pro podlahy skládané stanovený z hmotnosti přesunovaného materiálu vodorovná dopravní vzdálenost do 50 m v objektech výšky přes 6 do 12 m</t>
  </si>
  <si>
    <t>776</t>
  </si>
  <si>
    <t>Podlahy povlakové</t>
  </si>
  <si>
    <t>134</t>
  </si>
  <si>
    <t>776401800</t>
  </si>
  <si>
    <t>Odstranění soklíků a lišt pryžových nebo plastových</t>
  </si>
  <si>
    <t>394478291</t>
  </si>
  <si>
    <t>Demontáž soklíků nebo lišt pryžových nebo plastových</t>
  </si>
  <si>
    <t>(2*1,55+1*2)*2</t>
  </si>
  <si>
    <t>-2*0,7</t>
  </si>
  <si>
    <t>135</t>
  </si>
  <si>
    <t>776511810</t>
  </si>
  <si>
    <t>Demontáž povlakových podlah lepených bez podložky</t>
  </si>
  <si>
    <t>1063339514</t>
  </si>
  <si>
    <t>Odstranění povlakových podlah lepených bez podložky</t>
  </si>
  <si>
    <t>136</t>
  </si>
  <si>
    <t>998776102</t>
  </si>
  <si>
    <t>Přesun hmot tonážní pro podlahy povlakové v objektech v do 12 m</t>
  </si>
  <si>
    <t>433225824</t>
  </si>
  <si>
    <t>Přesun hmot pro podlahy povlakové stanovený z hmotnosti přesunovaného materiálu vodorovná dopravní vzdálenost do 50 m v objektech výšky přes 6 do 12 m</t>
  </si>
  <si>
    <t>781</t>
  </si>
  <si>
    <t>Dokončovací práce - obklady</t>
  </si>
  <si>
    <t>137</t>
  </si>
  <si>
    <t>781473115</t>
  </si>
  <si>
    <t>Montáž obkladů vnitřních keramických hladkých do 25 ks/m2 lepených standardním lepidlem</t>
  </si>
  <si>
    <t>-916148357</t>
  </si>
  <si>
    <t>2*(1,55*2+1*2)*1,6+0,3*0,1*4</t>
  </si>
  <si>
    <t>-2*0,7*1,6"odpočet dveří</t>
  </si>
  <si>
    <t>-2*0,54*0,05"odpočet okna</t>
  </si>
  <si>
    <t>138</t>
  </si>
  <si>
    <t>597610560</t>
  </si>
  <si>
    <t>obkládačky keramické RAKO - koupelny (barevné) 25 x 45 x 0,8 cm I. j. cenová skupina 82</t>
  </si>
  <si>
    <t>-1296376751</t>
  </si>
  <si>
    <t>obkládačky keramické RAKO - koupelny (barevné) 25 x 45 x 0,8 cm I. j., cenová skupina 82</t>
  </si>
  <si>
    <t>14,146*1,2</t>
  </si>
  <si>
    <t>139</t>
  </si>
  <si>
    <t>781479192</t>
  </si>
  <si>
    <t>Příplatek k montáži obkladů vnitřních keramických hladkých za omezený prostor</t>
  </si>
  <si>
    <t>-2129062060</t>
  </si>
  <si>
    <t>140</t>
  </si>
  <si>
    <t>781493111</t>
  </si>
  <si>
    <t>kovové profily rohové, ukončující lepené standardním lepidlem</t>
  </si>
  <si>
    <t>-1436968</t>
  </si>
  <si>
    <t>Kovové profily rohové, ukončující lepené standardním lepidlem</t>
  </si>
  <si>
    <t>(1,55+1)*2+2,1*4+0,9*4+0,55*2+0,3*2</t>
  </si>
  <si>
    <t>141</t>
  </si>
  <si>
    <t>781495111</t>
  </si>
  <si>
    <t>Penetrace podkladu vnitřních obkladů</t>
  </si>
  <si>
    <t>-1843758285</t>
  </si>
  <si>
    <t>142</t>
  </si>
  <si>
    <t>781495133</t>
  </si>
  <si>
    <t>Izolace ve spojení s obkladem - pás lepený ve vnitřním koutu</t>
  </si>
  <si>
    <t>-1998580194</t>
  </si>
  <si>
    <t>2*(1,55*2+1*2)+0,3*8</t>
  </si>
  <si>
    <t>143</t>
  </si>
  <si>
    <t>998781102</t>
  </si>
  <si>
    <t>Přesun hmot tonážní pro obklady keramické v objektech v do 12 m</t>
  </si>
  <si>
    <t>1911468172</t>
  </si>
  <si>
    <t>144</t>
  </si>
  <si>
    <t>998781192</t>
  </si>
  <si>
    <t>Příplatek k přesunu hmot tonážní 781 za zvětšený přesun do 100 m</t>
  </si>
  <si>
    <t>212677876</t>
  </si>
  <si>
    <t>Přesun hmot pro obklady keramické stanovený z hmotnosti přesunovaného materiálu Příplatek k cenám za zvětšený přesun přes vymezenou největší dopravní vzdálenost do 100 m</t>
  </si>
  <si>
    <t>783</t>
  </si>
  <si>
    <t>Dokončovací práce - nátěry</t>
  </si>
  <si>
    <t>145</t>
  </si>
  <si>
    <t>783121119</t>
  </si>
  <si>
    <t>Nátěry syntetické OK těžkých "A" barva dražší lesklý povrch 3x antikorozní, 1x základní, 3x email</t>
  </si>
  <si>
    <t>-549482552</t>
  </si>
  <si>
    <t>2*(0,7+1,97+1,97)*0,25"zárubeň</t>
  </si>
  <si>
    <t>784</t>
  </si>
  <si>
    <t>Dokončovací práce - malby a tapety</t>
  </si>
  <si>
    <t>146</t>
  </si>
  <si>
    <t>784121001</t>
  </si>
  <si>
    <t>Oškrabání malby v mísnostech výšky do 3,80 m</t>
  </si>
  <si>
    <t>-1906940385</t>
  </si>
  <si>
    <t>Oškrabání malby v místnostech výšky do 3,80 m</t>
  </si>
  <si>
    <t>(1+1,55)*2*2*1,1</t>
  </si>
  <si>
    <t>(1,12+2,18)*2*2,4</t>
  </si>
  <si>
    <t>-0,7*2*6-0,9*2,3</t>
  </si>
  <si>
    <t>1,55*1*2+1,12*2,18</t>
  </si>
  <si>
    <t>147</t>
  </si>
  <si>
    <t>784171003</t>
  </si>
  <si>
    <t>Olepování vnitřních ploch páskou v místnostech výšky do 5,00 m</t>
  </si>
  <si>
    <t>-2089063666</t>
  </si>
  <si>
    <t>2,1*12+0,8*7+0,55*4+0,9*4</t>
  </si>
  <si>
    <t>148</t>
  </si>
  <si>
    <t>581248370</t>
  </si>
  <si>
    <t>páska pro malířské potřeby do 60° C, PG 4010-50, 50mm x 50 m</t>
  </si>
  <si>
    <t>-1297026930</t>
  </si>
  <si>
    <t>41,6666666666667*1,2 'Přepočtené koeficientem množství</t>
  </si>
  <si>
    <t>149</t>
  </si>
  <si>
    <t>784171101</t>
  </si>
  <si>
    <t>Zakrytí vnitřních podlah včetně pozdějšího odkrytí</t>
  </si>
  <si>
    <t>1646511232</t>
  </si>
  <si>
    <t>Zakrytí nemalovaných ploch (materiál ve specifikaci) včetně pozdějšího odkrytí podlah</t>
  </si>
  <si>
    <t>3,34+1,55*2+6*2</t>
  </si>
  <si>
    <t>150</t>
  </si>
  <si>
    <t>581248420</t>
  </si>
  <si>
    <t>fólie pro malířské potřeby zakrývací, PG 4020-20, 7µ,  4 x 5 m</t>
  </si>
  <si>
    <t>-1992997593</t>
  </si>
  <si>
    <t>16,6666666666667*1,2 'Přepočtené koeficientem množství</t>
  </si>
  <si>
    <t>151</t>
  </si>
  <si>
    <t>784181001</t>
  </si>
  <si>
    <t>Jednonásobné pačokování v místnostech výšky do 3,80 m</t>
  </si>
  <si>
    <t>976541006</t>
  </si>
  <si>
    <t>5,18*2*0,95-0,7*2</t>
  </si>
  <si>
    <t>(0,55+0,9*2)*2*0,3</t>
  </si>
  <si>
    <t>152</t>
  </si>
  <si>
    <t>784181111</t>
  </si>
  <si>
    <t>Základní silikátová jednonásobná penetrace podkladu v místnostech výšky do 3,80m</t>
  </si>
  <si>
    <t>2058642446</t>
  </si>
  <si>
    <t>Penetrace podkladu jednonásobná základní silikátová v místnostech výšky do 3,80 m</t>
  </si>
  <si>
    <t>8,98*2,4-0,7*2*3-0,9*2,3</t>
  </si>
  <si>
    <t>5,18*0,95*2+(0,55+0,9*2)*0,3-0,7*2-0,55*0,9*2</t>
  </si>
  <si>
    <t>153</t>
  </si>
  <si>
    <t>784211101</t>
  </si>
  <si>
    <t>Dvojnásobné bílé malby ze směsí za mokra výborně otěruvzdorných v místnostech výšky do 3,80 m</t>
  </si>
  <si>
    <t>-568601864</t>
  </si>
  <si>
    <t>154</t>
  </si>
  <si>
    <t>784211163</t>
  </si>
  <si>
    <t>Příplatek k cenám 2x maleb ze směsí za mokra otěruvzdorných za barevnou malbu středně sytého odstínu</t>
  </si>
  <si>
    <t>1091938965</t>
  </si>
  <si>
    <t>Práce a dodávky M</t>
  </si>
  <si>
    <t>21-M</t>
  </si>
  <si>
    <t>Elektromontáže</t>
  </si>
  <si>
    <t>HZS</t>
  </si>
  <si>
    <t>Hodinové zúčtovací sazby</t>
  </si>
  <si>
    <t>155</t>
  </si>
  <si>
    <t>HZS2222</t>
  </si>
  <si>
    <t>Hodinová zúčtovací sazba elektrikář odborný - revize elektroinstalace</t>
  </si>
  <si>
    <t>hod</t>
  </si>
  <si>
    <t>512</t>
  </si>
  <si>
    <t>278851471</t>
  </si>
  <si>
    <t>Hodinové zúčtovací sazby profesí PSV provádění stavebních instalací elektrikář odborný</t>
  </si>
  <si>
    <t>156</t>
  </si>
  <si>
    <t>HZS2221</t>
  </si>
  <si>
    <t>Hodinová zúčtovací sazba elektrikář - vytýčení stávající elektroinstalace</t>
  </si>
  <si>
    <t>436444004</t>
  </si>
  <si>
    <t>Hodinové zúčtovací sazby profesí PSV provádění stavebních instalací elektrikář</t>
  </si>
  <si>
    <t>VRN</t>
  </si>
  <si>
    <t>Vedlejší rozpočtové náklady</t>
  </si>
  <si>
    <t>157</t>
  </si>
  <si>
    <t>030001000</t>
  </si>
  <si>
    <t>Zařízení staveniště</t>
  </si>
  <si>
    <t>1024</t>
  </si>
  <si>
    <t>2000743848</t>
  </si>
  <si>
    <t>Základní rozdělení průvodních činností a nákladů zařízení staveniště</t>
  </si>
  <si>
    <t>158</t>
  </si>
  <si>
    <t>034103000</t>
  </si>
  <si>
    <t>Energie pro zařízení staveniště</t>
  </si>
  <si>
    <t>-1711491554</t>
  </si>
  <si>
    <t>Zařízení staveniště zabezpečení staveniště energie pro zařízení staveniště</t>
  </si>
  <si>
    <t>159</t>
  </si>
  <si>
    <t>034503000</t>
  </si>
  <si>
    <t>Informační tabule na staveništi</t>
  </si>
  <si>
    <t>-1859811432</t>
  </si>
  <si>
    <t>Zařízení staveniště zabezpečení staveniště informační tabule</t>
  </si>
  <si>
    <t>02 - Přípojka kanalizace splaškové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</si>
  <si>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</si>
  <si>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</si>
  <si>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</si>
  <si>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</si>
  <si>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997 - Přesun sutě</t>
  </si>
  <si>
    <t xml:space="preserve">    46-M - Zemní práce při extr.mont.pracích</t>
  </si>
  <si>
    <t>Zemní práce</t>
  </si>
  <si>
    <t>113106023</t>
  </si>
  <si>
    <t>Rozebrání dlažeb při překopech komunikací pro pěší ze zámkových dlaždic plochy do 15 m2</t>
  </si>
  <si>
    <t>CS ÚRS 2013 01</t>
  </si>
  <si>
    <t>1186636342</t>
  </si>
  <si>
    <t>Rozebrání dlažeb při překopech inženýrských sítí plochy do 15 m2 s přemístěním hmot na skládku na vzdálenost do 3 m nebo s naložením na dopravní prostředek komunikací pro pěší s ložem z kameniva nebo živice a s výplní spár ze zámkové dlažby</t>
  </si>
  <si>
    <t>6*2</t>
  </si>
  <si>
    <t>113107012</t>
  </si>
  <si>
    <t>Odstranění podkladu plochy do 15 m2 z kameniva těženého tl 200 mm při překopech inž sítí</t>
  </si>
  <si>
    <t>-1007900673</t>
  </si>
  <si>
    <t>Odstranění podkladů nebo krytů při překopech inženýrských sítí v ploše jednotlivě do 15 m2 s přemístěním hmot na skládku ve vzdálenosti do 3 m nebo s naložením na dopravní prostředek z kameniva těženého, o tl. vrstvy přes 100 do 200 mm</t>
  </si>
  <si>
    <t>12+8</t>
  </si>
  <si>
    <t>113107013</t>
  </si>
  <si>
    <t>Odstranění podkladu plochy do 15 m2 z kameniva těženého tl 300 mm při překopech inž sítí</t>
  </si>
  <si>
    <t>294466720</t>
  </si>
  <si>
    <t>Odstranění podkladů nebo krytů při překopech inženýrských sítí v ploše jednotlivě do 15 m2 s přemístěním hmot na skládku ve vzdálenosti do 3 m nebo s naložením na dopravní prostředek z kameniva těženého, o tl. vrstvy přes 200 do 300 mm</t>
  </si>
  <si>
    <t>113107042</t>
  </si>
  <si>
    <t>Odstranění podkladu plochy do 15 m2 živičných tl 100 mm při překopech inž sítí</t>
  </si>
  <si>
    <t>-1886263850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</si>
  <si>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</si>
  <si>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113202111</t>
  </si>
  <si>
    <t>Vytrhání obrub krajníků obrubníků stojatých</t>
  </si>
  <si>
    <t>-1359088323</t>
  </si>
  <si>
    <t>Vytrhání obrub s vybouráním lože, s přemístěním hmot na skládku na vzdálenost do 3 m nebo s naložením na dopravní prostředek z krajníků nebo obrubníků stojatých</t>
  </si>
  <si>
    <t>2*2</t>
  </si>
  <si>
    <t>115101201</t>
  </si>
  <si>
    <t>Čerpání vody na dopravní výšku do 10 m průměrný přítok do 500 l/min</t>
  </si>
  <si>
    <t>966642120</t>
  </si>
  <si>
    <t>8"odhad</t>
  </si>
  <si>
    <t>115101301</t>
  </si>
  <si>
    <t>Pohotovost čerpací soupravy pro dopravní výšku do 10 m přítok do 500 l/min</t>
  </si>
  <si>
    <t>den</t>
  </si>
  <si>
    <t>789027880</t>
  </si>
  <si>
    <t>5"odhad</t>
  </si>
  <si>
    <t>121112111</t>
  </si>
  <si>
    <t>Sejmutí ornice tl vrstvy do 150 mm ručně s vodorovným přemístěním do 50 m</t>
  </si>
  <si>
    <t>228734512</t>
  </si>
  <si>
    <t>Sejmutí ornice ručně s vodorovným přemístěním do 50 m na dočasné či trvalé skládky nebo na hromady v místě upotřebení tloušťky vrstvy do 150 mm</t>
  </si>
  <si>
    <t>(22,6-4-2)*1*0,15</t>
  </si>
  <si>
    <t>131203101</t>
  </si>
  <si>
    <t>Hloubení jam ručním nebo pneum nářadím v soudržných horninách tř. 3</t>
  </si>
  <si>
    <t>-1056241816</t>
  </si>
  <si>
    <t>Hloubení zapažených i nezapažených jam ručním nebo pneumatickým nářadím s urovnáním dna do předepsaného profilu a spádu v horninách tř. 3 soudržných</t>
  </si>
  <si>
    <t>(1,86+1,6)/2*19,7*0,8</t>
  </si>
  <si>
    <t>1,87*2,9*1,5</t>
  </si>
  <si>
    <t>131203109</t>
  </si>
  <si>
    <t>Příplatek za lepivost u hloubení jam ručním nebo pneum nářadím v hornině tř. 3</t>
  </si>
  <si>
    <t>-460690084</t>
  </si>
  <si>
    <t>Hloubení zapažených i nezapažených jam ručním nebo pneumatickým nářadím s urovnáním dna do předepsaného profilu a spádu v horninách tř. 3 Příplatek k cenám za lepivost horniny tř. 3</t>
  </si>
  <si>
    <t>151101101</t>
  </si>
  <si>
    <t>Zřízení příložného pažení a rozepření stěn rýh hl do 2 m</t>
  </si>
  <si>
    <t>-501019341</t>
  </si>
  <si>
    <t>Zřízení pažení a rozepření stěn rýh pro podzemní vedení pro všechny šířky rýhy příložné pro jakoukoliv mezerovitost, hloubky do 2 m</t>
  </si>
  <si>
    <t>22,6*2*2</t>
  </si>
  <si>
    <t>151101111</t>
  </si>
  <si>
    <t>Odstranění příložného pažení a rozepření stěn rýh hl do 2 m</t>
  </si>
  <si>
    <t>-1552856785</t>
  </si>
  <si>
    <t>Odstranění pažení a rozepření stěn rýh pro podzemní vedení s uložením materiálu na vzdálenost do 3 m od kraje výkopu příložné, hloubky do 2 m</t>
  </si>
  <si>
    <t>162201211</t>
  </si>
  <si>
    <t>Vodorovné přemístění výkopku z horniny tř. 1 až 4 stavebním kolečkem do 10 m</t>
  </si>
  <si>
    <t>66602450</t>
  </si>
  <si>
    <t>Vodorovné přemístění výkopku stavebním kolečkem s vyprázdněním kolečka na hromady nebo do dopravního prostředku na vzdálenost do 10 m z horniny tř. 1 až 4</t>
  </si>
  <si>
    <t>90,4-78,435</t>
  </si>
  <si>
    <t>162201219</t>
  </si>
  <si>
    <t>Příplatek k vodorovnému přemístění výkopku z horniny tř. 1 až 4 stavebním kolečkem ZKD 10 m</t>
  </si>
  <si>
    <t>1270774843</t>
  </si>
  <si>
    <t>Vodorovné přemístění výkopku stavebním kolečkem s vyprázdněním kolečka na hromady nebo do dopravního prostředku na vzdálenost do 10 m z horniny Příplatek k ceně za každých dalších 10 m</t>
  </si>
  <si>
    <t>162601102</t>
  </si>
  <si>
    <t>Vodorovné přemístění do 5000 m výkopku/sypaniny z horniny tř. 1 až 4</t>
  </si>
  <si>
    <t>-863956261</t>
  </si>
  <si>
    <t>Vodorovné přemístění výkopku nebo sypaniny po suchu na obvyklém dopravním prostředku, bez naložení výkopku, avšak se složením bez rozhrnutí z horniny tř. 1 až 4 na vzdálenost přes 4 000 do 5 000 m</t>
  </si>
  <si>
    <t>162701109</t>
  </si>
  <si>
    <t>Příplatek k vodorovnému přemístění výkopku/sypaniny z horniny tř. 1 až 4 ZKD 1000 m přes 10000 m</t>
  </si>
  <si>
    <t>-1268488274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</si>
  <si>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</si>
  <si>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11,965*10</t>
  </si>
  <si>
    <t>167101101</t>
  </si>
  <si>
    <t>Nakládání výkopku z hornin tř. 1 až 4 do 100 m3</t>
  </si>
  <si>
    <t>735184818</t>
  </si>
  <si>
    <t>Nakládání, skládání a překládání neulehlého výkopku nebo sypaniny nakládání, množství do 100 m3, z hornin tř. 1 až 4</t>
  </si>
  <si>
    <t>171201201</t>
  </si>
  <si>
    <t>Uložení sypaniny na skládky</t>
  </si>
  <si>
    <t>629390592</t>
  </si>
  <si>
    <t>171201211</t>
  </si>
  <si>
    <t>Poplatek za uložení odpadu ze sypaniny na skládce (skládkovné)</t>
  </si>
  <si>
    <t>-909545947</t>
  </si>
  <si>
    <t>Uložení sypaniny poplatek za uložení sypaniny na skládce ( skládkovné )</t>
  </si>
  <si>
    <t>11,965*2</t>
  </si>
  <si>
    <t>174101101</t>
  </si>
  <si>
    <t>Zásyp jam, šachet rýh nebo kolem objektů sypaninou se zhutněním</t>
  </si>
  <si>
    <t>-560013889</t>
  </si>
  <si>
    <t>Zásyp sypaninou z jakékoliv horniny s uložením výkopku ve vrstvách se zhutněním jam, šachet, rýh nebo kolem objektů v těchto vykopávkách</t>
  </si>
  <si>
    <t>90,4-10,157-1,808"zásyp rýhy kanalizace</t>
  </si>
  <si>
    <t>2,5*2,5*2,5"odhad zásypu žumpy</t>
  </si>
  <si>
    <t>583441970</t>
  </si>
  <si>
    <t>štěrkodrť frakce 0-63</t>
  </si>
  <si>
    <t>-529864711</t>
  </si>
  <si>
    <t>kamenivo přírodní drcené hutné pro stavební účely PDK (drobné, hrubé a štěrkodrť) štěrkodrtě ČSN EN 13043 frakce   0-63 MN</t>
  </si>
  <si>
    <t>15,625*1,8</t>
  </si>
  <si>
    <t>175101101</t>
  </si>
  <si>
    <t>Obsypání potrubí bez prohození sypaniny</t>
  </si>
  <si>
    <t>863304782</t>
  </si>
  <si>
    <t>Obsypání potrubí sypaninou z vhodných hornin tř. 1 až 4 nebo materiálem připraveným podél výkopu ve vzdálenosti do 3 m od jeho kraje, pro jakoukoliv hloubku výkopu a míru zhutnění bez prohození sypaniny</t>
  </si>
  <si>
    <t>(3+22,6+2)*0,8*0,46</t>
  </si>
  <si>
    <t>583373310</t>
  </si>
  <si>
    <t>štěrkopísek frakce 0-8</t>
  </si>
  <si>
    <t>-785632968</t>
  </si>
  <si>
    <t>kamenivo přírodní těžené pro stavební účely  PTK  (drobné, hrubé, štěrkopísky) štěrkopísky ČSN 72  1511-2 frakce   0-22</t>
  </si>
  <si>
    <t>10,157*1,8</t>
  </si>
  <si>
    <t>175101201</t>
  </si>
  <si>
    <t>Obsypání šachty, reten. objekt bez prohození sypaniny</t>
  </si>
  <si>
    <t>328622270</t>
  </si>
  <si>
    <t>Obsypání objektů bez prohození sypaniny z hornin tř. 1 až 4 uloženým do 30 m od kraje objektu</t>
  </si>
  <si>
    <t>(1*1*1,16)-0,3"Š1</t>
  </si>
  <si>
    <t>(1*1*1,2)-0,31"Š2</t>
  </si>
  <si>
    <t>581533010</t>
  </si>
  <si>
    <t xml:space="preserve">písek </t>
  </si>
  <si>
    <t>-1844224301</t>
  </si>
  <si>
    <t>písek</t>
  </si>
  <si>
    <t>1,75*1,6</t>
  </si>
  <si>
    <t>181301103</t>
  </si>
  <si>
    <t>Rozprostření ornice tl vrstvy do 200 mm pl do 500 m2 v rovině nebo ve svahu do 1:5</t>
  </si>
  <si>
    <t>604081367</t>
  </si>
  <si>
    <t>Rozprostření a urovnání ornice v rovině nebo ve svahu sklonu do 1 : 5 při souvislé ploše do 500 m2, tl. vrstvy přes 150 do 200 mm</t>
  </si>
  <si>
    <t>(22,6-4-2)*1</t>
  </si>
  <si>
    <t>181411131</t>
  </si>
  <si>
    <t>Založení parkového trávníku výsevem plochy do 1000 m2 v rovině a ve svahu do 1:5</t>
  </si>
  <si>
    <t>488753111</t>
  </si>
  <si>
    <t>005724100</t>
  </si>
  <si>
    <t>osivo směs travní parková</t>
  </si>
  <si>
    <t>kg</t>
  </si>
  <si>
    <t>1478607091</t>
  </si>
  <si>
    <t>60*0,03</t>
  </si>
  <si>
    <t>181951102</t>
  </si>
  <si>
    <t>Úprava pláně v hornině tř. 1 až 4 se zhutněním</t>
  </si>
  <si>
    <t>-839904735</t>
  </si>
  <si>
    <t>Úprava pláně vyrovnáním výškových rozdílů v hornině tř. 1 až 4 se zhutněním</t>
  </si>
  <si>
    <t>20*3</t>
  </si>
  <si>
    <t>Vodorovné konstrukce</t>
  </si>
  <si>
    <t>451572111</t>
  </si>
  <si>
    <t>Lože pod potrubí otevřený výkop z kameniva drobného těženého</t>
  </si>
  <si>
    <t>-1914625495</t>
  </si>
  <si>
    <t>Lože pod potrubí, stoky a drobné objekty v otevřeném výkopu z kameniva drobného těženého 0 až 4 mm</t>
  </si>
  <si>
    <t>22,6*0,8*0,1"lože pod potrubí</t>
  </si>
  <si>
    <t>451573111R01</t>
  </si>
  <si>
    <t>Lože pod šachtu, ret. objekt otevřený výkop z písku</t>
  </si>
  <si>
    <t>1932921321</t>
  </si>
  <si>
    <t>Lože pod potrubí otevřený výkop z písku</t>
  </si>
  <si>
    <t>0,7*0,7*4*0,1</t>
  </si>
  <si>
    <t>Komunikace</t>
  </si>
  <si>
    <t>564851111</t>
  </si>
  <si>
    <t>Podklad ze štěrkodrtě ŠD tl 150 mm</t>
  </si>
  <si>
    <t>217029600</t>
  </si>
  <si>
    <t>Podklad ze štěrkodrti ŠD s rozprostřením a zhutněním, po zhutnění tl. 150 mm</t>
  </si>
  <si>
    <t>564861111</t>
  </si>
  <si>
    <t>Podklad ze štěrkodrtě ŠD tl 200 mm</t>
  </si>
  <si>
    <t>975156040</t>
  </si>
  <si>
    <t>Podklad ze štěrkodrti ŠD s rozprostřením a zhutněním, po zhutnění tl. 200 mm</t>
  </si>
  <si>
    <t>565165111</t>
  </si>
  <si>
    <t>Asfaltový beton vrstva podkladní ACP 16 (obalované kamenivo OKS) tl 80 mm š do 3 m</t>
  </si>
  <si>
    <t>-1975519807</t>
  </si>
  <si>
    <t>Asfaltový beton vrstva podkladní ACP 16 (obalované kamenivo střednězrnné - OKS) s rozprostřením a zhutněním v pruhu šířky do 3 m, po zhutnění tl. 80 mm</t>
  </si>
  <si>
    <t>12*1,2"20% navýšení</t>
  </si>
  <si>
    <t>577144131</t>
  </si>
  <si>
    <t>Asfaltový beton vrstva obrusná ACO 11 (ABS) tř. I tl 50 mm š do 3 m z modifikovaného asfaltu</t>
  </si>
  <si>
    <t>859529527</t>
  </si>
  <si>
    <t>Asfaltový beton vrstva obrusná ACO 11 (ABS) s rozprostřením a se zhutněním z modifikovaného asfaltu v pruhu šířky do 3 m, po zhutnění tl. 50 mm</t>
  </si>
  <si>
    <t>596811120</t>
  </si>
  <si>
    <t>Kladení betonové dlažby komunikací pro pěší do lože z kameniva vel do 0,09 m2 plochy do 50 m2</t>
  </si>
  <si>
    <t>1954488572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</si>
  <si>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</si>
  <si>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599141111</t>
  </si>
  <si>
    <t>Vyplnění spár mezi silničními dílci živičnou zálivkou</t>
  </si>
  <si>
    <t>101555830</t>
  </si>
  <si>
    <t>Vyplnění spár mezi silničními dílci jakékoliv tloušťky živičnou zálivkou</t>
  </si>
  <si>
    <t>8*1,1"10% navýšení</t>
  </si>
  <si>
    <t>627633112</t>
  </si>
  <si>
    <t>Stěrka z těsnící malty dvouvrstvá vnějších stěn šachet válcových a kuželových</t>
  </si>
  <si>
    <t>-294826850</t>
  </si>
  <si>
    <t>Vnější úprava povrchu betonových šachet stěrkou z těsnící cementové malty dvouvrstvou, šachet válcových a kuželových</t>
  </si>
  <si>
    <t>Trubní vedení</t>
  </si>
  <si>
    <t>871275211</t>
  </si>
  <si>
    <t>Kanalizační potrubí z tvrdého PVC-systém KG tuhost třídy SN4 DN125</t>
  </si>
  <si>
    <t>-1140361974</t>
  </si>
  <si>
    <t>Kanalizační potrubí z tvrdého PVC systém KG v otevřeném výkopu ve sklonu do 20 %, tuhost třídy SN 4 DN 125</t>
  </si>
  <si>
    <t>871315211</t>
  </si>
  <si>
    <t>Kanalizační potrubí z tvrdého PVC-systém KG tuhost třídy SN4 DN150</t>
  </si>
  <si>
    <t>1395905219</t>
  </si>
  <si>
    <t>Kanalizační potrubí z tvrdého PVC systém KG v otevřeném výkopu ve sklonu do 20 %, tuhost třídy SN 4 DN 150</t>
  </si>
  <si>
    <t>22,6+2</t>
  </si>
  <si>
    <t>877313123</t>
  </si>
  <si>
    <t>Montáž tvarovek jednoosých na potrubí z trub z PVC těsněných kroužkem otevřený výkop DN 150</t>
  </si>
  <si>
    <t>211019159</t>
  </si>
  <si>
    <t>Montáž tvarovek na potrubí z kanalizačních trub z plastu z tvrdého PVC těsněných gumovým kroužkem v otevřeném výkopu jednoosých DN 150</t>
  </si>
  <si>
    <t>286113610</t>
  </si>
  <si>
    <t>koleno kanalizace plastové KGB 150x45°</t>
  </si>
  <si>
    <t>926994688</t>
  </si>
  <si>
    <t>trubky z polyvinylchloridu kanalizace domovní a uliční KG - Systém (PVC) kolena KGB KGB 150x45°</t>
  </si>
  <si>
    <t>286113620</t>
  </si>
  <si>
    <t>koleno kanalizace plastové KGB 150x67°</t>
  </si>
  <si>
    <t>-1055992615</t>
  </si>
  <si>
    <t>trubky z polyvinylchloridu kanalizace domovní a uliční KG - Systém (PVC) kolena KGB KGB 150x67°</t>
  </si>
  <si>
    <t>286115040</t>
  </si>
  <si>
    <t>redukce kanalizace plastová KGR 160/110</t>
  </si>
  <si>
    <t>-1589738490</t>
  </si>
  <si>
    <t>trubky z polyvinylchloridu kanalizace domovní a uliční KG - Systém (PVC) redukce nesouosá KGR KGR 160/110</t>
  </si>
  <si>
    <t>286115060</t>
  </si>
  <si>
    <t>redukce kanalizace plastová KGR 150/125</t>
  </si>
  <si>
    <t>1751375274</t>
  </si>
  <si>
    <t>trubky z polyvinylchloridu kanalizace domovní a uliční KG - Systém (PVC) redukce nesouosá KGR KGR 160/125</t>
  </si>
  <si>
    <t>892351111</t>
  </si>
  <si>
    <t>Tlaková zkouška vodou potrubí DN 150 nebo 200</t>
  </si>
  <si>
    <t>-1630135253</t>
  </si>
  <si>
    <t>Tlakové zkoušky vodou na potrubí DN 150 nebo 200</t>
  </si>
  <si>
    <t>3+24,6</t>
  </si>
  <si>
    <t>894812162</t>
  </si>
  <si>
    <t>Revizní šachta z PP DN 1000 poklop litinový do teleskopického adaptéru D400 - Š1</t>
  </si>
  <si>
    <t>-654166829</t>
  </si>
  <si>
    <t xml:space="preserve">Revizní a čistící šachta z polypropylenu PP pro hladké trouby (např. systém KG) DN 315 poklop litinový (pro zatížení) s rámem na betonový konus (12,5 t)   dodávka dle specifikace vč. těsnění </t>
  </si>
  <si>
    <t>1"viz. specifikace deš. kanaliz.</t>
  </si>
  <si>
    <t>894812339</t>
  </si>
  <si>
    <t>Příplatek k rourám revizní a čistící šachty z PP DN 600 za uříznutí šachtové roury</t>
  </si>
  <si>
    <t>-638474448</t>
  </si>
  <si>
    <t>894812352</t>
  </si>
  <si>
    <t>Revizní šachta z PP DN 600 poklop litinový do 12,5 t s teleskopickým adaptérem - Š2</t>
  </si>
  <si>
    <t>-122185667</t>
  </si>
  <si>
    <t>Revizní a čistící šachta z polypropylenu PP pro hladké trouby (např. systém KG) DN 600 typ TEGRA poklop (mříž) litinový pro zatížení do 1,5 t s teleskopickým adaptérem dodávka dle specifikace vč. těsnění</t>
  </si>
  <si>
    <t>894812439</t>
  </si>
  <si>
    <t>Příplatek k rourám revizní a čistící šachty z PP DN 1000 za uříznutí šachtové skruže</t>
  </si>
  <si>
    <t>-1226726598</t>
  </si>
  <si>
    <t>Revizní a čistící šachta z polypropylenu PP pro hladké trouby (např. systém KG) DN 1000 typ TEGRA Příplatek k cenám 2431 - 2438 za uříznutí šachtové skruže</t>
  </si>
  <si>
    <t>894812612</t>
  </si>
  <si>
    <t>Vyříznutí a utěsnění otvoru ve stěně šachty DN 160 - in-situ DN 160</t>
  </si>
  <si>
    <t>-1918217782</t>
  </si>
  <si>
    <t>Revizní a čistící šachta z polypropylenu PP vyříznutí a utěsnění otvoru ve stěně šachty DN 150</t>
  </si>
  <si>
    <t>916231213</t>
  </si>
  <si>
    <t>Osazení chodníkového obrubníku betonového stojatého s boční opěrou do lože z betonu prostého</t>
  </si>
  <si>
    <t>1159073558</t>
  </si>
  <si>
    <t>Osazení chodníkového obrubníku betonového se zřízením lože, s vyplněním a zatřením spár cementovou maltou stojatého s boční opěrou z betonu prostého tř. C 12/15, do lože z betonu prostého téže značky</t>
  </si>
  <si>
    <t>592174100</t>
  </si>
  <si>
    <t>obrubník betonový chodníkový ABO 100/10/25 II nat 100x10x25 cm</t>
  </si>
  <si>
    <t>-2094792198</t>
  </si>
  <si>
    <t>obrubníky betonové a železobetonové chodníkové ABO   100/10/25 II   100 x 10 x 25</t>
  </si>
  <si>
    <t>919735112</t>
  </si>
  <si>
    <t>Řezání stávajícího živičného krytu hl do 100 mm</t>
  </si>
  <si>
    <t>-185156143</t>
  </si>
  <si>
    <t>Řezání stávajícího živičného krytu nebo podkladu hloubky přes 50 do 100 mm</t>
  </si>
  <si>
    <t>4*2</t>
  </si>
  <si>
    <t>938901411</t>
  </si>
  <si>
    <t>Dezinfekce nádrže roztokem chlornanu sodného</t>
  </si>
  <si>
    <t>-2020733914</t>
  </si>
  <si>
    <t>2,5*2,5*2,5</t>
  </si>
  <si>
    <t>945211121</t>
  </si>
  <si>
    <t>Montáž pracovní lávky pochůzné přes výkop</t>
  </si>
  <si>
    <t>-1942634903</t>
  </si>
  <si>
    <t>Montáž pojízdné pracovní lávky mostu konzolově vysunuté</t>
  </si>
  <si>
    <t>945211221</t>
  </si>
  <si>
    <t>Demontáž pracovní lávky</t>
  </si>
  <si>
    <t>1792917934</t>
  </si>
  <si>
    <t>Demontáž pojízdné pracovní lávky mostu konzolově vysunuté</t>
  </si>
  <si>
    <t>963012510</t>
  </si>
  <si>
    <t>Bourání stropů z ŽB desek š do 300 mm tl do 140 mm</t>
  </si>
  <si>
    <t>-430197568</t>
  </si>
  <si>
    <t>Bourání stropů z desek nebo panelů železobetonových prefabrikovaných s dutinami z desek, š. do 300 mm tl. do 140 mm</t>
  </si>
  <si>
    <t>2,5*2,5*0,2</t>
  </si>
  <si>
    <t>971042331</t>
  </si>
  <si>
    <t>Vybourání otvorů v betonových příčkách a zdech pl do 0,09 m2 tl do 150 mm</t>
  </si>
  <si>
    <t>1339408749</t>
  </si>
  <si>
    <t>Vybourání otvorů v betonových příčkách a zdech základových nebo nadzákladových plochy do 0,09 m2, tl. do 150 mm</t>
  </si>
  <si>
    <t>972054141</t>
  </si>
  <si>
    <t>Vybourání otvorů v ŽB stropech nebo klenbách pl do 0,0225 m2 tl do 150 mm</t>
  </si>
  <si>
    <t>-1301456600</t>
  </si>
  <si>
    <t>Vybourání otvorů ve stropech nebo klenbách železobetonových bez odstranění podlahy a násypu, plochy do 0,0225 m2, tl. do 150 mm</t>
  </si>
  <si>
    <t>998276101</t>
  </si>
  <si>
    <t>Přesun hmot pro trubní vedení z trub z plastických hmot otevřený výkop</t>
  </si>
  <si>
    <t>-2017838898</t>
  </si>
  <si>
    <t>Přesun hmot pro trubní vedení hloubené z trub z plastických hmot nebo sklolaminátových pro vodovody nebo kanalizace v otevřeném výkopu dopravní vzdálenost do 15 m</t>
  </si>
  <si>
    <t>997</t>
  </si>
  <si>
    <t>Přesun sutě</t>
  </si>
  <si>
    <t>997006003</t>
  </si>
  <si>
    <t>Drcení stavebního odpadu z demolic ze zdiva z betonu železového s oddělením kovu</t>
  </si>
  <si>
    <t>-1034344926</t>
  </si>
  <si>
    <t>Drcení stavebního odpadu z demolic ze zdiva železobetonového</t>
  </si>
  <si>
    <t>46-M</t>
  </si>
  <si>
    <t>Zemní práce při extr.mont.pracích</t>
  </si>
  <si>
    <t>460470011</t>
  </si>
  <si>
    <t>Provizorní zajištění kabelů ve výkopech při jejich křížení</t>
  </si>
  <si>
    <t>1294313600</t>
  </si>
  <si>
    <t>Provizorní zajištění inženýrských sítí ve výkopech pomocí drátů, dřevěných a plastových prvků apod. kabelů při křížení</t>
  </si>
  <si>
    <t>460490012</t>
  </si>
  <si>
    <t>Krytí kabelů výstražnou fólií šířky 25 cm</t>
  </si>
  <si>
    <t>1998498415</t>
  </si>
  <si>
    <t>Krytí kabelů, spojek, koncovek a odbočnic kabelů výstražnou fólií z PVC včetně vyrovnání povrchu rýhy, rozvinutí a uložení fólie do rýhy, fólie šířky do 25cm</t>
  </si>
  <si>
    <t>2*6</t>
  </si>
  <si>
    <t>573044299</t>
  </si>
  <si>
    <t>833855750</t>
  </si>
  <si>
    <t>034203000</t>
  </si>
  <si>
    <t>Oplocení staveniště</t>
  </si>
  <si>
    <t>-1612488214</t>
  </si>
  <si>
    <t>Zařízení staveniště zabezpečení staveniště oplocení staveniště</t>
  </si>
  <si>
    <t>034403000</t>
  </si>
  <si>
    <t>Dopravní značení na staveništi</t>
  </si>
  <si>
    <t>-1682614471</t>
  </si>
  <si>
    <t>Zařízení staveniště zabezpečení staveniště dopravní značení na staveništi</t>
  </si>
  <si>
    <t>-94800355</t>
  </si>
  <si>
    <t>041403000</t>
  </si>
  <si>
    <t>Koordinátor BOZP na staveništi</t>
  </si>
  <si>
    <t>-1059933849</t>
  </si>
  <si>
    <t>Inženýrská činnost dozory koordinátor BOZP na staveništi</t>
  </si>
  <si>
    <t>042503000</t>
  </si>
  <si>
    <t>Plán BOZP na staveništi</t>
  </si>
  <si>
    <t>1448569430</t>
  </si>
  <si>
    <t>Inženýrská činnost posudky plán BOZP na staveništi</t>
  </si>
  <si>
    <t>049103000</t>
  </si>
  <si>
    <t>Vytýčení inženýrských sítí</t>
  </si>
  <si>
    <t>-1882691866</t>
  </si>
  <si>
    <t>Inženýrská činnost zkoušky a ostatní měření inženýrská činnost ostatní náklady vzniklé v souvislosti s realizací stavby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</si>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</sst>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73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0CF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572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0F1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0CF0.tmp" descr="C:\KROSplusData\System\Temp\rad20CF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572B.tmp" descr="C:\KROSplusData\System\Temp\radE572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0F1C.tmp" descr="C:\KROSplusData\System\Temp\rad90F1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6" t="s">
        <v>0</v>
      </c>
      <c r="B1" s="227"/>
      <c r="C1" s="227"/>
      <c r="D1" s="228" t="s">
        <v>1</v>
      </c>
      <c r="E1" s="227"/>
      <c r="F1" s="227"/>
      <c r="G1" s="227"/>
      <c r="H1" s="227"/>
      <c r="I1" s="227"/>
      <c r="J1" s="227"/>
      <c r="K1" s="229" t="s">
        <v>1326</v>
      </c>
      <c r="L1" s="229"/>
      <c r="M1" s="229"/>
      <c r="N1" s="229"/>
      <c r="O1" s="229"/>
      <c r="P1" s="229"/>
      <c r="Q1" s="229"/>
      <c r="R1" s="229"/>
      <c r="S1" s="229"/>
      <c r="T1" s="227"/>
      <c r="U1" s="227"/>
      <c r="V1" s="227"/>
      <c r="W1" s="229" t="s">
        <v>1327</v>
      </c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18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86" t="s">
        <v>14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1"/>
      <c r="AQ5" s="13"/>
      <c r="BE5" s="182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88" t="s">
        <v>17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1"/>
      <c r="AQ6" s="13"/>
      <c r="BE6" s="183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83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83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83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83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183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83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183"/>
      <c r="BS13" s="6" t="s">
        <v>18</v>
      </c>
    </row>
    <row r="14" spans="2:71" s="2" customFormat="1" ht="15.75" customHeight="1">
      <c r="B14" s="10"/>
      <c r="C14" s="11"/>
      <c r="D14" s="11"/>
      <c r="E14" s="189" t="s">
        <v>33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183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83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83"/>
      <c r="BS16" s="6" t="s">
        <v>4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83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83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83"/>
      <c r="BS19" s="6" t="s">
        <v>6</v>
      </c>
    </row>
    <row r="20" spans="2:71" s="2" customFormat="1" ht="15.75" customHeight="1">
      <c r="B20" s="10"/>
      <c r="C20" s="11"/>
      <c r="D20" s="11"/>
      <c r="E20" s="190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1"/>
      <c r="AP20" s="11"/>
      <c r="AQ20" s="13"/>
      <c r="BE20" s="183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83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83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91">
        <f>ROUND($AG$51,2)</f>
        <v>0</v>
      </c>
      <c r="AL23" s="192"/>
      <c r="AM23" s="192"/>
      <c r="AN23" s="192"/>
      <c r="AO23" s="192"/>
      <c r="AP23" s="24"/>
      <c r="AQ23" s="27"/>
      <c r="BE23" s="18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84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93" t="s">
        <v>39</v>
      </c>
      <c r="M25" s="194"/>
      <c r="N25" s="194"/>
      <c r="O25" s="194"/>
      <c r="P25" s="24"/>
      <c r="Q25" s="24"/>
      <c r="R25" s="24"/>
      <c r="S25" s="24"/>
      <c r="T25" s="24"/>
      <c r="U25" s="24"/>
      <c r="V25" s="24"/>
      <c r="W25" s="193" t="s">
        <v>40</v>
      </c>
      <c r="X25" s="194"/>
      <c r="Y25" s="194"/>
      <c r="Z25" s="194"/>
      <c r="AA25" s="194"/>
      <c r="AB25" s="194"/>
      <c r="AC25" s="194"/>
      <c r="AD25" s="194"/>
      <c r="AE25" s="194"/>
      <c r="AF25" s="24"/>
      <c r="AG25" s="24"/>
      <c r="AH25" s="24"/>
      <c r="AI25" s="24"/>
      <c r="AJ25" s="24"/>
      <c r="AK25" s="193" t="s">
        <v>41</v>
      </c>
      <c r="AL25" s="194"/>
      <c r="AM25" s="194"/>
      <c r="AN25" s="194"/>
      <c r="AO25" s="194"/>
      <c r="AP25" s="24"/>
      <c r="AQ25" s="27"/>
      <c r="BE25" s="184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195">
        <v>0.21</v>
      </c>
      <c r="M26" s="196"/>
      <c r="N26" s="196"/>
      <c r="O26" s="196"/>
      <c r="P26" s="30"/>
      <c r="Q26" s="30"/>
      <c r="R26" s="30"/>
      <c r="S26" s="30"/>
      <c r="T26" s="30"/>
      <c r="U26" s="30"/>
      <c r="V26" s="30"/>
      <c r="W26" s="197">
        <f>ROUND($AZ$51,2)</f>
        <v>0</v>
      </c>
      <c r="X26" s="196"/>
      <c r="Y26" s="196"/>
      <c r="Z26" s="196"/>
      <c r="AA26" s="196"/>
      <c r="AB26" s="196"/>
      <c r="AC26" s="196"/>
      <c r="AD26" s="196"/>
      <c r="AE26" s="196"/>
      <c r="AF26" s="30"/>
      <c r="AG26" s="30"/>
      <c r="AH26" s="30"/>
      <c r="AI26" s="30"/>
      <c r="AJ26" s="30"/>
      <c r="AK26" s="197">
        <f>ROUND($AV$51,2)</f>
        <v>0</v>
      </c>
      <c r="AL26" s="196"/>
      <c r="AM26" s="196"/>
      <c r="AN26" s="196"/>
      <c r="AO26" s="196"/>
      <c r="AP26" s="30"/>
      <c r="AQ26" s="31"/>
      <c r="BE26" s="185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195">
        <v>0.15</v>
      </c>
      <c r="M27" s="196"/>
      <c r="N27" s="196"/>
      <c r="O27" s="196"/>
      <c r="P27" s="30"/>
      <c r="Q27" s="30"/>
      <c r="R27" s="30"/>
      <c r="S27" s="30"/>
      <c r="T27" s="30"/>
      <c r="U27" s="30"/>
      <c r="V27" s="30"/>
      <c r="W27" s="197">
        <f>ROUND($BA$51,2)</f>
        <v>0</v>
      </c>
      <c r="X27" s="196"/>
      <c r="Y27" s="196"/>
      <c r="Z27" s="196"/>
      <c r="AA27" s="196"/>
      <c r="AB27" s="196"/>
      <c r="AC27" s="196"/>
      <c r="AD27" s="196"/>
      <c r="AE27" s="196"/>
      <c r="AF27" s="30"/>
      <c r="AG27" s="30"/>
      <c r="AH27" s="30"/>
      <c r="AI27" s="30"/>
      <c r="AJ27" s="30"/>
      <c r="AK27" s="197">
        <f>ROUND($AW$51,2)</f>
        <v>0</v>
      </c>
      <c r="AL27" s="196"/>
      <c r="AM27" s="196"/>
      <c r="AN27" s="196"/>
      <c r="AO27" s="196"/>
      <c r="AP27" s="30"/>
      <c r="AQ27" s="31"/>
      <c r="BE27" s="185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195">
        <v>0.21</v>
      </c>
      <c r="M28" s="196"/>
      <c r="N28" s="196"/>
      <c r="O28" s="196"/>
      <c r="P28" s="30"/>
      <c r="Q28" s="30"/>
      <c r="R28" s="30"/>
      <c r="S28" s="30"/>
      <c r="T28" s="30"/>
      <c r="U28" s="30"/>
      <c r="V28" s="30"/>
      <c r="W28" s="197">
        <f>ROUND($BB$51,2)</f>
        <v>0</v>
      </c>
      <c r="X28" s="196"/>
      <c r="Y28" s="196"/>
      <c r="Z28" s="196"/>
      <c r="AA28" s="196"/>
      <c r="AB28" s="196"/>
      <c r="AC28" s="196"/>
      <c r="AD28" s="196"/>
      <c r="AE28" s="196"/>
      <c r="AF28" s="30"/>
      <c r="AG28" s="30"/>
      <c r="AH28" s="30"/>
      <c r="AI28" s="30"/>
      <c r="AJ28" s="30"/>
      <c r="AK28" s="197">
        <v>0</v>
      </c>
      <c r="AL28" s="196"/>
      <c r="AM28" s="196"/>
      <c r="AN28" s="196"/>
      <c r="AO28" s="196"/>
      <c r="AP28" s="30"/>
      <c r="AQ28" s="31"/>
      <c r="BE28" s="185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195">
        <v>0.15</v>
      </c>
      <c r="M29" s="196"/>
      <c r="N29" s="196"/>
      <c r="O29" s="196"/>
      <c r="P29" s="30"/>
      <c r="Q29" s="30"/>
      <c r="R29" s="30"/>
      <c r="S29" s="30"/>
      <c r="T29" s="30"/>
      <c r="U29" s="30"/>
      <c r="V29" s="30"/>
      <c r="W29" s="197">
        <f>ROUND($BC$51,2)</f>
        <v>0</v>
      </c>
      <c r="X29" s="196"/>
      <c r="Y29" s="196"/>
      <c r="Z29" s="196"/>
      <c r="AA29" s="196"/>
      <c r="AB29" s="196"/>
      <c r="AC29" s="196"/>
      <c r="AD29" s="196"/>
      <c r="AE29" s="196"/>
      <c r="AF29" s="30"/>
      <c r="AG29" s="30"/>
      <c r="AH29" s="30"/>
      <c r="AI29" s="30"/>
      <c r="AJ29" s="30"/>
      <c r="AK29" s="197">
        <v>0</v>
      </c>
      <c r="AL29" s="196"/>
      <c r="AM29" s="196"/>
      <c r="AN29" s="196"/>
      <c r="AO29" s="196"/>
      <c r="AP29" s="30"/>
      <c r="AQ29" s="31"/>
      <c r="BE29" s="185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195">
        <v>0</v>
      </c>
      <c r="M30" s="196"/>
      <c r="N30" s="196"/>
      <c r="O30" s="196"/>
      <c r="P30" s="30"/>
      <c r="Q30" s="30"/>
      <c r="R30" s="30"/>
      <c r="S30" s="30"/>
      <c r="T30" s="30"/>
      <c r="U30" s="30"/>
      <c r="V30" s="30"/>
      <c r="W30" s="197">
        <f>ROUND($BD$51,2)</f>
        <v>0</v>
      </c>
      <c r="X30" s="196"/>
      <c r="Y30" s="196"/>
      <c r="Z30" s="196"/>
      <c r="AA30" s="196"/>
      <c r="AB30" s="196"/>
      <c r="AC30" s="196"/>
      <c r="AD30" s="196"/>
      <c r="AE30" s="196"/>
      <c r="AF30" s="30"/>
      <c r="AG30" s="30"/>
      <c r="AH30" s="30"/>
      <c r="AI30" s="30"/>
      <c r="AJ30" s="30"/>
      <c r="AK30" s="197">
        <v>0</v>
      </c>
      <c r="AL30" s="196"/>
      <c r="AM30" s="196"/>
      <c r="AN30" s="196"/>
      <c r="AO30" s="196"/>
      <c r="AP30" s="30"/>
      <c r="AQ30" s="31"/>
      <c r="BE30" s="185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84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198" t="s">
        <v>50</v>
      </c>
      <c r="Y32" s="199"/>
      <c r="Z32" s="199"/>
      <c r="AA32" s="199"/>
      <c r="AB32" s="199"/>
      <c r="AC32" s="34"/>
      <c r="AD32" s="34"/>
      <c r="AE32" s="34"/>
      <c r="AF32" s="34"/>
      <c r="AG32" s="34"/>
      <c r="AH32" s="34"/>
      <c r="AI32" s="34"/>
      <c r="AJ32" s="34"/>
      <c r="AK32" s="200">
        <f>SUM($AK$23:$AK$30)</f>
        <v>0</v>
      </c>
      <c r="AL32" s="199"/>
      <c r="AM32" s="199"/>
      <c r="AN32" s="199"/>
      <c r="AO32" s="201"/>
      <c r="AP32" s="32"/>
      <c r="AQ32" s="37"/>
      <c r="BE32" s="18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L2014-86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02" t="str">
        <f>$K$6</f>
        <v>Stavební úpravy budovy č.p. 145 - oprava WC + přípojka kanalizace</v>
      </c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Obec Jablunkov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04" t="str">
        <f>IF($AN$8="","",$AN$8)</f>
        <v>11.12.2014</v>
      </c>
      <c r="AN44" s="194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Jablunkov, Dukelská 144, 739 91 Jablunkov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186" t="str">
        <f>IF($E$17="","",$E$17)</f>
        <v> </v>
      </c>
      <c r="AN46" s="194"/>
      <c r="AO46" s="194"/>
      <c r="AP46" s="194"/>
      <c r="AQ46" s="24"/>
      <c r="AR46" s="43"/>
      <c r="AS46" s="205" t="s">
        <v>52</v>
      </c>
      <c r="AT46" s="20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7"/>
      <c r="AT47" s="184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8"/>
      <c r="AT48" s="194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09" t="s">
        <v>53</v>
      </c>
      <c r="D49" s="199"/>
      <c r="E49" s="199"/>
      <c r="F49" s="199"/>
      <c r="G49" s="199"/>
      <c r="H49" s="34"/>
      <c r="I49" s="210" t="s">
        <v>54</v>
      </c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211" t="s">
        <v>55</v>
      </c>
      <c r="AH49" s="199"/>
      <c r="AI49" s="199"/>
      <c r="AJ49" s="199"/>
      <c r="AK49" s="199"/>
      <c r="AL49" s="199"/>
      <c r="AM49" s="199"/>
      <c r="AN49" s="210" t="s">
        <v>56</v>
      </c>
      <c r="AO49" s="199"/>
      <c r="AP49" s="199"/>
      <c r="AQ49" s="58" t="s">
        <v>57</v>
      </c>
      <c r="AR49" s="43"/>
      <c r="AS49" s="59" t="s">
        <v>58</v>
      </c>
      <c r="AT49" s="60" t="s">
        <v>59</v>
      </c>
      <c r="AU49" s="60" t="s">
        <v>60</v>
      </c>
      <c r="AV49" s="60" t="s">
        <v>61</v>
      </c>
      <c r="AW49" s="60" t="s">
        <v>62</v>
      </c>
      <c r="AX49" s="60" t="s">
        <v>63</v>
      </c>
      <c r="AY49" s="60" t="s">
        <v>64</v>
      </c>
      <c r="AZ49" s="60" t="s">
        <v>65</v>
      </c>
      <c r="BA49" s="60" t="s">
        <v>66</v>
      </c>
      <c r="BB49" s="60" t="s">
        <v>67</v>
      </c>
      <c r="BC49" s="60" t="s">
        <v>68</v>
      </c>
      <c r="BD49" s="61" t="s">
        <v>69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16">
        <f>ROUND(SUM($AG$52:$AG$53),2)</f>
        <v>0</v>
      </c>
      <c r="AH51" s="217"/>
      <c r="AI51" s="217"/>
      <c r="AJ51" s="217"/>
      <c r="AK51" s="217"/>
      <c r="AL51" s="217"/>
      <c r="AM51" s="217"/>
      <c r="AN51" s="216">
        <f>SUM($AG$51,$AT$51)</f>
        <v>0</v>
      </c>
      <c r="AO51" s="217"/>
      <c r="AP51" s="217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71</v>
      </c>
      <c r="BT51" s="47" t="s">
        <v>72</v>
      </c>
      <c r="BU51" s="73" t="s">
        <v>73</v>
      </c>
      <c r="BV51" s="47" t="s">
        <v>74</v>
      </c>
      <c r="BW51" s="47" t="s">
        <v>5</v>
      </c>
      <c r="BX51" s="47" t="s">
        <v>75</v>
      </c>
    </row>
    <row r="52" spans="1:91" s="74" customFormat="1" ht="28.5" customHeight="1">
      <c r="A52" s="222" t="s">
        <v>1328</v>
      </c>
      <c r="B52" s="75"/>
      <c r="C52" s="76"/>
      <c r="D52" s="214" t="s">
        <v>76</v>
      </c>
      <c r="E52" s="215"/>
      <c r="F52" s="215"/>
      <c r="G52" s="215"/>
      <c r="H52" s="215"/>
      <c r="I52" s="76"/>
      <c r="J52" s="214" t="s">
        <v>77</v>
      </c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2">
        <f>'01 - Stavební úpravy WC v...'!$J$27</f>
        <v>0</v>
      </c>
      <c r="AH52" s="213"/>
      <c r="AI52" s="213"/>
      <c r="AJ52" s="213"/>
      <c r="AK52" s="213"/>
      <c r="AL52" s="213"/>
      <c r="AM52" s="213"/>
      <c r="AN52" s="212">
        <f>SUM($AG$52,$AT$52)</f>
        <v>0</v>
      </c>
      <c r="AO52" s="213"/>
      <c r="AP52" s="213"/>
      <c r="AQ52" s="77" t="s">
        <v>78</v>
      </c>
      <c r="AR52" s="78"/>
      <c r="AS52" s="79">
        <v>0</v>
      </c>
      <c r="AT52" s="80">
        <f>ROUND(SUM($AV$52:$AW$52),2)</f>
        <v>0</v>
      </c>
      <c r="AU52" s="81">
        <f>'01 - Stavební úpravy WC v...'!$P$104</f>
        <v>0</v>
      </c>
      <c r="AV52" s="80">
        <f>'01 - Stavební úpravy WC v...'!$J$30</f>
        <v>0</v>
      </c>
      <c r="AW52" s="80">
        <f>'01 - Stavební úpravy WC v...'!$J$31</f>
        <v>0</v>
      </c>
      <c r="AX52" s="80">
        <f>'01 - Stavební úpravy WC v...'!$J$32</f>
        <v>0</v>
      </c>
      <c r="AY52" s="80">
        <f>'01 - Stavební úpravy WC v...'!$J$33</f>
        <v>0</v>
      </c>
      <c r="AZ52" s="80">
        <f>'01 - Stavební úpravy WC v...'!$F$30</f>
        <v>0</v>
      </c>
      <c r="BA52" s="80">
        <f>'01 - Stavební úpravy WC v...'!$F$31</f>
        <v>0</v>
      </c>
      <c r="BB52" s="80">
        <f>'01 - Stavební úpravy WC v...'!$F$32</f>
        <v>0</v>
      </c>
      <c r="BC52" s="80">
        <f>'01 - Stavební úpravy WC v...'!$F$33</f>
        <v>0</v>
      </c>
      <c r="BD52" s="82">
        <f>'01 - Stavební úpravy WC v...'!$F$34</f>
        <v>0</v>
      </c>
      <c r="BT52" s="74" t="s">
        <v>21</v>
      </c>
      <c r="BV52" s="74" t="s">
        <v>74</v>
      </c>
      <c r="BW52" s="74" t="s">
        <v>79</v>
      </c>
      <c r="BX52" s="74" t="s">
        <v>5</v>
      </c>
      <c r="CM52" s="74" t="s">
        <v>80</v>
      </c>
    </row>
    <row r="53" spans="1:91" s="74" customFormat="1" ht="28.5" customHeight="1">
      <c r="A53" s="222" t="s">
        <v>1328</v>
      </c>
      <c r="B53" s="75"/>
      <c r="C53" s="76"/>
      <c r="D53" s="214" t="s">
        <v>81</v>
      </c>
      <c r="E53" s="215"/>
      <c r="F53" s="215"/>
      <c r="G53" s="215"/>
      <c r="H53" s="215"/>
      <c r="I53" s="76"/>
      <c r="J53" s="214" t="s">
        <v>82</v>
      </c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2">
        <f>'02 - Přípojka kanalizace ...'!$J$27</f>
        <v>0</v>
      </c>
      <c r="AH53" s="213"/>
      <c r="AI53" s="213"/>
      <c r="AJ53" s="213"/>
      <c r="AK53" s="213"/>
      <c r="AL53" s="213"/>
      <c r="AM53" s="213"/>
      <c r="AN53" s="212">
        <f>SUM($AG$53,$AT$53)</f>
        <v>0</v>
      </c>
      <c r="AO53" s="213"/>
      <c r="AP53" s="213"/>
      <c r="AQ53" s="77" t="s">
        <v>78</v>
      </c>
      <c r="AR53" s="78"/>
      <c r="AS53" s="83">
        <v>0</v>
      </c>
      <c r="AT53" s="84">
        <f>ROUND(SUM($AV$53:$AW$53),2)</f>
        <v>0</v>
      </c>
      <c r="AU53" s="85">
        <f>'02 - Přípojka kanalizace ...'!$P$88</f>
        <v>0</v>
      </c>
      <c r="AV53" s="84">
        <f>'02 - Přípojka kanalizace ...'!$J$30</f>
        <v>0</v>
      </c>
      <c r="AW53" s="84">
        <f>'02 - Přípojka kanalizace ...'!$J$31</f>
        <v>0</v>
      </c>
      <c r="AX53" s="84">
        <f>'02 - Přípojka kanalizace ...'!$J$32</f>
        <v>0</v>
      </c>
      <c r="AY53" s="84">
        <f>'02 - Přípojka kanalizace ...'!$J$33</f>
        <v>0</v>
      </c>
      <c r="AZ53" s="84">
        <f>'02 - Přípojka kanalizace ...'!$F$30</f>
        <v>0</v>
      </c>
      <c r="BA53" s="84">
        <f>'02 - Přípojka kanalizace ...'!$F$31</f>
        <v>0</v>
      </c>
      <c r="BB53" s="84">
        <f>'02 - Přípojka kanalizace ...'!$F$32</f>
        <v>0</v>
      </c>
      <c r="BC53" s="84">
        <f>'02 - Přípojka kanalizace ...'!$F$33</f>
        <v>0</v>
      </c>
      <c r="BD53" s="86">
        <f>'02 - Přípojka kanalizace ...'!$F$34</f>
        <v>0</v>
      </c>
      <c r="BT53" s="74" t="s">
        <v>21</v>
      </c>
      <c r="BV53" s="74" t="s">
        <v>74</v>
      </c>
      <c r="BW53" s="74" t="s">
        <v>83</v>
      </c>
      <c r="BX53" s="74" t="s">
        <v>5</v>
      </c>
      <c r="CM53" s="74" t="s">
        <v>80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tavební úpravy WC v...'!C2" tooltip="01 - Stavební úpravy WC v..." display="/"/>
    <hyperlink ref="A53" location="'02 - Přípojka kanalizace ...'!C2" tooltip="02 - Přípojka kanalizace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24"/>
      <c r="C1" s="224"/>
      <c r="D1" s="223" t="s">
        <v>1</v>
      </c>
      <c r="E1" s="224"/>
      <c r="F1" s="225" t="s">
        <v>1329</v>
      </c>
      <c r="G1" s="230" t="s">
        <v>1330</v>
      </c>
      <c r="H1" s="230"/>
      <c r="I1" s="224"/>
      <c r="J1" s="225" t="s">
        <v>1331</v>
      </c>
      <c r="K1" s="223" t="s">
        <v>84</v>
      </c>
      <c r="L1" s="225" t="s">
        <v>1332</v>
      </c>
      <c r="M1" s="225"/>
      <c r="N1" s="225"/>
      <c r="O1" s="225"/>
      <c r="P1" s="225"/>
      <c r="Q1" s="225"/>
      <c r="R1" s="225"/>
      <c r="S1" s="225"/>
      <c r="T1" s="225"/>
      <c r="U1" s="221"/>
      <c r="V1" s="2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8"/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19" t="str">
        <f>'Rekapitulace stavby'!$K$6</f>
        <v>Stavební úpravy budovy č.p. 145 - oprava WC + přípojka kanalizace</v>
      </c>
      <c r="F7" s="187"/>
      <c r="G7" s="187"/>
      <c r="H7" s="187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02" t="s">
        <v>87</v>
      </c>
      <c r="F9" s="194"/>
      <c r="G9" s="194"/>
      <c r="H9" s="19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88</v>
      </c>
      <c r="G12" s="24"/>
      <c r="H12" s="24"/>
      <c r="I12" s="88" t="s">
        <v>24</v>
      </c>
      <c r="J12" s="52" t="str">
        <f>'Rekapitulace stavby'!$AN$8</f>
        <v>11.12.2014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Jablunkov, Dukelská 144, 739 91 Jablunkov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90"/>
      <c r="F24" s="220"/>
      <c r="G24" s="220"/>
      <c r="H24" s="2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38</v>
      </c>
      <c r="E27" s="24"/>
      <c r="F27" s="24"/>
      <c r="G27" s="24"/>
      <c r="H27" s="24"/>
      <c r="J27" s="67">
        <f>ROUND($J$104,2)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5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6">
        <f>ROUND(SUM($BE$104:$BE$556),2)</f>
        <v>0</v>
      </c>
      <c r="G30" s="24"/>
      <c r="H30" s="24"/>
      <c r="I30" s="97">
        <v>0.21</v>
      </c>
      <c r="J30" s="96">
        <f>ROUND(ROUND((SUM($BE$104:$BE$556)),2)*$I$30,2)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6">
        <f>ROUND(SUM($BF$104:$BF$556),2)</f>
        <v>0</v>
      </c>
      <c r="G31" s="24"/>
      <c r="H31" s="24"/>
      <c r="I31" s="97">
        <v>0.15</v>
      </c>
      <c r="J31" s="96">
        <f>ROUND(ROUND((SUM($BF$104:$BF$556)),2)*$I$31,2)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6">
        <f>ROUND(SUM($BG$104:$BG$556),2)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6">
        <f>ROUND(SUM($BH$104:$BH$556),2)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6">
        <f>ROUND(SUM($BI$104:$BI$556),2)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8" t="s">
        <v>49</v>
      </c>
      <c r="H36" s="35" t="s">
        <v>50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19" t="str">
        <f>$E$7</f>
        <v>Stavební úpravy budovy č.p. 145 - oprava WC + přípojka kanalizace</v>
      </c>
      <c r="F45" s="194"/>
      <c r="G45" s="194"/>
      <c r="H45" s="194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02" t="str">
        <f>$E$9</f>
        <v>01 - Stavební úpravy WC v 2.NP</v>
      </c>
      <c r="F47" s="194"/>
      <c r="G47" s="194"/>
      <c r="H47" s="19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Jablunkov</v>
      </c>
      <c r="G49" s="24"/>
      <c r="H49" s="24"/>
      <c r="I49" s="88" t="s">
        <v>24</v>
      </c>
      <c r="J49" s="52" t="str">
        <f>IF($J$12="","",$J$12)</f>
        <v>11.12.2014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Jablunkov, Dukelská 144, 739 91 Jablunkov</v>
      </c>
      <c r="G51" s="24"/>
      <c r="H51" s="24"/>
      <c r="I51" s="88" t="s">
        <v>34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$J$104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94</v>
      </c>
      <c r="E57" s="110"/>
      <c r="F57" s="110"/>
      <c r="G57" s="110"/>
      <c r="H57" s="110"/>
      <c r="I57" s="111"/>
      <c r="J57" s="112">
        <f>$J$105</f>
        <v>0</v>
      </c>
      <c r="K57" s="113"/>
    </row>
    <row r="58" spans="2:11" s="114" customFormat="1" ht="21" customHeight="1">
      <c r="B58" s="115"/>
      <c r="C58" s="116"/>
      <c r="D58" s="117" t="s">
        <v>95</v>
      </c>
      <c r="E58" s="117"/>
      <c r="F58" s="117"/>
      <c r="G58" s="117"/>
      <c r="H58" s="117"/>
      <c r="I58" s="118"/>
      <c r="J58" s="119">
        <f>$J$106</f>
        <v>0</v>
      </c>
      <c r="K58" s="120"/>
    </row>
    <row r="59" spans="2:11" s="114" customFormat="1" ht="21" customHeight="1">
      <c r="B59" s="115"/>
      <c r="C59" s="116"/>
      <c r="D59" s="117" t="s">
        <v>96</v>
      </c>
      <c r="E59" s="117"/>
      <c r="F59" s="117"/>
      <c r="G59" s="117"/>
      <c r="H59" s="117"/>
      <c r="I59" s="118"/>
      <c r="J59" s="119">
        <f>$J$139</f>
        <v>0</v>
      </c>
      <c r="K59" s="120"/>
    </row>
    <row r="60" spans="2:11" s="114" customFormat="1" ht="21" customHeight="1">
      <c r="B60" s="115"/>
      <c r="C60" s="116"/>
      <c r="D60" s="117" t="s">
        <v>97</v>
      </c>
      <c r="E60" s="117"/>
      <c r="F60" s="117"/>
      <c r="G60" s="117"/>
      <c r="H60" s="117"/>
      <c r="I60" s="118"/>
      <c r="J60" s="119">
        <f>$J$196</f>
        <v>0</v>
      </c>
      <c r="K60" s="120"/>
    </row>
    <row r="61" spans="2:11" s="114" customFormat="1" ht="15.75" customHeight="1">
      <c r="B61" s="115"/>
      <c r="C61" s="116"/>
      <c r="D61" s="117" t="s">
        <v>98</v>
      </c>
      <c r="E61" s="117"/>
      <c r="F61" s="117"/>
      <c r="G61" s="117"/>
      <c r="H61" s="117"/>
      <c r="I61" s="118"/>
      <c r="J61" s="119">
        <f>$J$255</f>
        <v>0</v>
      </c>
      <c r="K61" s="120"/>
    </row>
    <row r="62" spans="2:11" s="73" customFormat="1" ht="25.5" customHeight="1">
      <c r="B62" s="108"/>
      <c r="C62" s="109"/>
      <c r="D62" s="110" t="s">
        <v>99</v>
      </c>
      <c r="E62" s="110"/>
      <c r="F62" s="110"/>
      <c r="G62" s="110"/>
      <c r="H62" s="110"/>
      <c r="I62" s="111"/>
      <c r="J62" s="112">
        <f>$J$267</f>
        <v>0</v>
      </c>
      <c r="K62" s="113"/>
    </row>
    <row r="63" spans="2:11" s="114" customFormat="1" ht="21" customHeight="1">
      <c r="B63" s="115"/>
      <c r="C63" s="116"/>
      <c r="D63" s="117" t="s">
        <v>100</v>
      </c>
      <c r="E63" s="117"/>
      <c r="F63" s="117"/>
      <c r="G63" s="117"/>
      <c r="H63" s="117"/>
      <c r="I63" s="118"/>
      <c r="J63" s="119">
        <f>$J$268</f>
        <v>0</v>
      </c>
      <c r="K63" s="120"/>
    </row>
    <row r="64" spans="2:11" s="114" customFormat="1" ht="21" customHeight="1">
      <c r="B64" s="115"/>
      <c r="C64" s="116"/>
      <c r="D64" s="117" t="s">
        <v>101</v>
      </c>
      <c r="E64" s="117"/>
      <c r="F64" s="117"/>
      <c r="G64" s="117"/>
      <c r="H64" s="117"/>
      <c r="I64" s="118"/>
      <c r="J64" s="119">
        <f>$J$281</f>
        <v>0</v>
      </c>
      <c r="K64" s="120"/>
    </row>
    <row r="65" spans="2:11" s="114" customFormat="1" ht="21" customHeight="1">
      <c r="B65" s="115"/>
      <c r="C65" s="116"/>
      <c r="D65" s="117" t="s">
        <v>102</v>
      </c>
      <c r="E65" s="117"/>
      <c r="F65" s="117"/>
      <c r="G65" s="117"/>
      <c r="H65" s="117"/>
      <c r="I65" s="118"/>
      <c r="J65" s="119">
        <f>$J$311</f>
        <v>0</v>
      </c>
      <c r="K65" s="120"/>
    </row>
    <row r="66" spans="2:11" s="114" customFormat="1" ht="21" customHeight="1">
      <c r="B66" s="115"/>
      <c r="C66" s="116"/>
      <c r="D66" s="117" t="s">
        <v>103</v>
      </c>
      <c r="E66" s="117"/>
      <c r="F66" s="117"/>
      <c r="G66" s="117"/>
      <c r="H66" s="117"/>
      <c r="I66" s="118"/>
      <c r="J66" s="119">
        <f>$J$339</f>
        <v>0</v>
      </c>
      <c r="K66" s="120"/>
    </row>
    <row r="67" spans="2:11" s="114" customFormat="1" ht="21" customHeight="1">
      <c r="B67" s="115"/>
      <c r="C67" s="116"/>
      <c r="D67" s="117" t="s">
        <v>104</v>
      </c>
      <c r="E67" s="117"/>
      <c r="F67" s="117"/>
      <c r="G67" s="117"/>
      <c r="H67" s="117"/>
      <c r="I67" s="118"/>
      <c r="J67" s="119">
        <f>$J$356</f>
        <v>0</v>
      </c>
      <c r="K67" s="120"/>
    </row>
    <row r="68" spans="2:11" s="114" customFormat="1" ht="21" customHeight="1">
      <c r="B68" s="115"/>
      <c r="C68" s="116"/>
      <c r="D68" s="117" t="s">
        <v>105</v>
      </c>
      <c r="E68" s="117"/>
      <c r="F68" s="117"/>
      <c r="G68" s="117"/>
      <c r="H68" s="117"/>
      <c r="I68" s="118"/>
      <c r="J68" s="119">
        <f>$J$367</f>
        <v>0</v>
      </c>
      <c r="K68" s="120"/>
    </row>
    <row r="69" spans="2:11" s="114" customFormat="1" ht="21" customHeight="1">
      <c r="B69" s="115"/>
      <c r="C69" s="116"/>
      <c r="D69" s="117" t="s">
        <v>106</v>
      </c>
      <c r="E69" s="117"/>
      <c r="F69" s="117"/>
      <c r="G69" s="117"/>
      <c r="H69" s="117"/>
      <c r="I69" s="118"/>
      <c r="J69" s="119">
        <f>$J$376</f>
        <v>0</v>
      </c>
      <c r="K69" s="120"/>
    </row>
    <row r="70" spans="2:11" s="114" customFormat="1" ht="21" customHeight="1">
      <c r="B70" s="115"/>
      <c r="C70" s="116"/>
      <c r="D70" s="117" t="s">
        <v>107</v>
      </c>
      <c r="E70" s="117"/>
      <c r="F70" s="117"/>
      <c r="G70" s="117"/>
      <c r="H70" s="117"/>
      <c r="I70" s="118"/>
      <c r="J70" s="119">
        <f>$J$393</f>
        <v>0</v>
      </c>
      <c r="K70" s="120"/>
    </row>
    <row r="71" spans="2:11" s="114" customFormat="1" ht="21" customHeight="1">
      <c r="B71" s="115"/>
      <c r="C71" s="116"/>
      <c r="D71" s="117" t="s">
        <v>108</v>
      </c>
      <c r="E71" s="117"/>
      <c r="F71" s="117"/>
      <c r="G71" s="117"/>
      <c r="H71" s="117"/>
      <c r="I71" s="118"/>
      <c r="J71" s="119">
        <f>$J$398</f>
        <v>0</v>
      </c>
      <c r="K71" s="120"/>
    </row>
    <row r="72" spans="2:11" s="114" customFormat="1" ht="21" customHeight="1">
      <c r="B72" s="115"/>
      <c r="C72" s="116"/>
      <c r="D72" s="117" t="s">
        <v>109</v>
      </c>
      <c r="E72" s="117"/>
      <c r="F72" s="117"/>
      <c r="G72" s="117"/>
      <c r="H72" s="117"/>
      <c r="I72" s="118"/>
      <c r="J72" s="119">
        <f>$J$403</f>
        <v>0</v>
      </c>
      <c r="K72" s="120"/>
    </row>
    <row r="73" spans="2:11" s="114" customFormat="1" ht="21" customHeight="1">
      <c r="B73" s="115"/>
      <c r="C73" s="116"/>
      <c r="D73" s="117" t="s">
        <v>110</v>
      </c>
      <c r="E73" s="117"/>
      <c r="F73" s="117"/>
      <c r="G73" s="117"/>
      <c r="H73" s="117"/>
      <c r="I73" s="118"/>
      <c r="J73" s="119">
        <f>$J$409</f>
        <v>0</v>
      </c>
      <c r="K73" s="120"/>
    </row>
    <row r="74" spans="2:11" s="114" customFormat="1" ht="21" customHeight="1">
      <c r="B74" s="115"/>
      <c r="C74" s="116"/>
      <c r="D74" s="117" t="s">
        <v>111</v>
      </c>
      <c r="E74" s="117"/>
      <c r="F74" s="117"/>
      <c r="G74" s="117"/>
      <c r="H74" s="117"/>
      <c r="I74" s="118"/>
      <c r="J74" s="119">
        <f>$J$417</f>
        <v>0</v>
      </c>
      <c r="K74" s="120"/>
    </row>
    <row r="75" spans="2:11" s="114" customFormat="1" ht="21" customHeight="1">
      <c r="B75" s="115"/>
      <c r="C75" s="116"/>
      <c r="D75" s="117" t="s">
        <v>112</v>
      </c>
      <c r="E75" s="117"/>
      <c r="F75" s="117"/>
      <c r="G75" s="117"/>
      <c r="H75" s="117"/>
      <c r="I75" s="118"/>
      <c r="J75" s="119">
        <f>$J$441</f>
        <v>0</v>
      </c>
      <c r="K75" s="120"/>
    </row>
    <row r="76" spans="2:11" s="114" customFormat="1" ht="21" customHeight="1">
      <c r="B76" s="115"/>
      <c r="C76" s="116"/>
      <c r="D76" s="117" t="s">
        <v>113</v>
      </c>
      <c r="E76" s="117"/>
      <c r="F76" s="117"/>
      <c r="G76" s="117"/>
      <c r="H76" s="117"/>
      <c r="I76" s="118"/>
      <c r="J76" s="119">
        <f>$J$464</f>
        <v>0</v>
      </c>
      <c r="K76" s="120"/>
    </row>
    <row r="77" spans="2:11" s="114" customFormat="1" ht="21" customHeight="1">
      <c r="B77" s="115"/>
      <c r="C77" s="116"/>
      <c r="D77" s="117" t="s">
        <v>114</v>
      </c>
      <c r="E77" s="117"/>
      <c r="F77" s="117"/>
      <c r="G77" s="117"/>
      <c r="H77" s="117"/>
      <c r="I77" s="118"/>
      <c r="J77" s="119">
        <f>$J$473</f>
        <v>0</v>
      </c>
      <c r="K77" s="120"/>
    </row>
    <row r="78" spans="2:11" s="114" customFormat="1" ht="21" customHeight="1">
      <c r="B78" s="115"/>
      <c r="C78" s="116"/>
      <c r="D78" s="117" t="s">
        <v>115</v>
      </c>
      <c r="E78" s="117"/>
      <c r="F78" s="117"/>
      <c r="G78" s="117"/>
      <c r="H78" s="117"/>
      <c r="I78" s="118"/>
      <c r="J78" s="119">
        <f>$J$484</f>
        <v>0</v>
      </c>
      <c r="K78" s="120"/>
    </row>
    <row r="79" spans="2:11" s="114" customFormat="1" ht="21" customHeight="1">
      <c r="B79" s="115"/>
      <c r="C79" s="116"/>
      <c r="D79" s="117" t="s">
        <v>116</v>
      </c>
      <c r="E79" s="117"/>
      <c r="F79" s="117"/>
      <c r="G79" s="117"/>
      <c r="H79" s="117"/>
      <c r="I79" s="118"/>
      <c r="J79" s="119">
        <f>$J$507</f>
        <v>0</v>
      </c>
      <c r="K79" s="120"/>
    </row>
    <row r="80" spans="2:11" s="114" customFormat="1" ht="21" customHeight="1">
      <c r="B80" s="115"/>
      <c r="C80" s="116"/>
      <c r="D80" s="117" t="s">
        <v>117</v>
      </c>
      <c r="E80" s="117"/>
      <c r="F80" s="117"/>
      <c r="G80" s="117"/>
      <c r="H80" s="117"/>
      <c r="I80" s="118"/>
      <c r="J80" s="119">
        <f>$J$511</f>
        <v>0</v>
      </c>
      <c r="K80" s="120"/>
    </row>
    <row r="81" spans="2:11" s="73" customFormat="1" ht="25.5" customHeight="1">
      <c r="B81" s="108"/>
      <c r="C81" s="109"/>
      <c r="D81" s="110" t="s">
        <v>118</v>
      </c>
      <c r="E81" s="110"/>
      <c r="F81" s="110"/>
      <c r="G81" s="110"/>
      <c r="H81" s="110"/>
      <c r="I81" s="111"/>
      <c r="J81" s="112">
        <f>$J$543</f>
        <v>0</v>
      </c>
      <c r="K81" s="113"/>
    </row>
    <row r="82" spans="2:11" s="114" customFormat="1" ht="21" customHeight="1">
      <c r="B82" s="115"/>
      <c r="C82" s="116"/>
      <c r="D82" s="117" t="s">
        <v>119</v>
      </c>
      <c r="E82" s="117"/>
      <c r="F82" s="117"/>
      <c r="G82" s="117"/>
      <c r="H82" s="117"/>
      <c r="I82" s="118"/>
      <c r="J82" s="119">
        <f>$J$544</f>
        <v>0</v>
      </c>
      <c r="K82" s="120"/>
    </row>
    <row r="83" spans="2:11" s="73" customFormat="1" ht="25.5" customHeight="1">
      <c r="B83" s="108"/>
      <c r="C83" s="109"/>
      <c r="D83" s="110" t="s">
        <v>120</v>
      </c>
      <c r="E83" s="110"/>
      <c r="F83" s="110"/>
      <c r="G83" s="110"/>
      <c r="H83" s="110"/>
      <c r="I83" s="111"/>
      <c r="J83" s="112">
        <f>$J$545</f>
        <v>0</v>
      </c>
      <c r="K83" s="113"/>
    </row>
    <row r="84" spans="2:11" s="73" customFormat="1" ht="25.5" customHeight="1">
      <c r="B84" s="108"/>
      <c r="C84" s="109"/>
      <c r="D84" s="110" t="s">
        <v>121</v>
      </c>
      <c r="E84" s="110"/>
      <c r="F84" s="110"/>
      <c r="G84" s="110"/>
      <c r="H84" s="110"/>
      <c r="I84" s="111"/>
      <c r="J84" s="112">
        <f>$J$550</f>
        <v>0</v>
      </c>
      <c r="K84" s="113"/>
    </row>
    <row r="85" spans="2:11" s="6" customFormat="1" ht="22.5" customHeight="1">
      <c r="B85" s="23"/>
      <c r="C85" s="24"/>
      <c r="D85" s="24"/>
      <c r="E85" s="24"/>
      <c r="F85" s="24"/>
      <c r="G85" s="24"/>
      <c r="H85" s="24"/>
      <c r="J85" s="24"/>
      <c r="K85" s="27"/>
    </row>
    <row r="86" spans="2:11" s="6" customFormat="1" ht="7.5" customHeight="1">
      <c r="B86" s="38"/>
      <c r="C86" s="39"/>
      <c r="D86" s="39"/>
      <c r="E86" s="39"/>
      <c r="F86" s="39"/>
      <c r="G86" s="39"/>
      <c r="H86" s="39"/>
      <c r="I86" s="101"/>
      <c r="J86" s="39"/>
      <c r="K86" s="40"/>
    </row>
    <row r="90" spans="2:12" s="6" customFormat="1" ht="7.5" customHeight="1">
      <c r="B90" s="41"/>
      <c r="C90" s="42"/>
      <c r="D90" s="42"/>
      <c r="E90" s="42"/>
      <c r="F90" s="42"/>
      <c r="G90" s="42"/>
      <c r="H90" s="42"/>
      <c r="I90" s="103"/>
      <c r="J90" s="42"/>
      <c r="K90" s="42"/>
      <c r="L90" s="43"/>
    </row>
    <row r="91" spans="2:12" s="6" customFormat="1" ht="37.5" customHeight="1">
      <c r="B91" s="23"/>
      <c r="C91" s="12" t="s">
        <v>122</v>
      </c>
      <c r="D91" s="24"/>
      <c r="E91" s="24"/>
      <c r="F91" s="24"/>
      <c r="G91" s="24"/>
      <c r="H91" s="24"/>
      <c r="J91" s="24"/>
      <c r="K91" s="24"/>
      <c r="L91" s="43"/>
    </row>
    <row r="92" spans="2:12" s="6" customFormat="1" ht="7.5" customHeight="1">
      <c r="B92" s="23"/>
      <c r="C92" s="24"/>
      <c r="D92" s="24"/>
      <c r="E92" s="24"/>
      <c r="F92" s="24"/>
      <c r="G92" s="24"/>
      <c r="H92" s="24"/>
      <c r="J92" s="24"/>
      <c r="K92" s="24"/>
      <c r="L92" s="43"/>
    </row>
    <row r="93" spans="2:12" s="6" customFormat="1" ht="15" customHeight="1">
      <c r="B93" s="23"/>
      <c r="C93" s="19" t="s">
        <v>16</v>
      </c>
      <c r="D93" s="24"/>
      <c r="E93" s="24"/>
      <c r="F93" s="24"/>
      <c r="G93" s="24"/>
      <c r="H93" s="24"/>
      <c r="J93" s="24"/>
      <c r="K93" s="24"/>
      <c r="L93" s="43"/>
    </row>
    <row r="94" spans="2:12" s="6" customFormat="1" ht="16.5" customHeight="1">
      <c r="B94" s="23"/>
      <c r="C94" s="24"/>
      <c r="D94" s="24"/>
      <c r="E94" s="219" t="str">
        <f>$E$7</f>
        <v>Stavební úpravy budovy č.p. 145 - oprava WC + přípojka kanalizace</v>
      </c>
      <c r="F94" s="194"/>
      <c r="G94" s="194"/>
      <c r="H94" s="194"/>
      <c r="J94" s="24"/>
      <c r="K94" s="24"/>
      <c r="L94" s="43"/>
    </row>
    <row r="95" spans="2:12" s="6" customFormat="1" ht="15" customHeight="1">
      <c r="B95" s="23"/>
      <c r="C95" s="19" t="s">
        <v>86</v>
      </c>
      <c r="D95" s="24"/>
      <c r="E95" s="24"/>
      <c r="F95" s="24"/>
      <c r="G95" s="24"/>
      <c r="H95" s="24"/>
      <c r="J95" s="24"/>
      <c r="K95" s="24"/>
      <c r="L95" s="43"/>
    </row>
    <row r="96" spans="2:12" s="6" customFormat="1" ht="19.5" customHeight="1">
      <c r="B96" s="23"/>
      <c r="C96" s="24"/>
      <c r="D96" s="24"/>
      <c r="E96" s="202" t="str">
        <f>$E$9</f>
        <v>01 - Stavební úpravy WC v 2.NP</v>
      </c>
      <c r="F96" s="194"/>
      <c r="G96" s="194"/>
      <c r="H96" s="194"/>
      <c r="J96" s="24"/>
      <c r="K96" s="24"/>
      <c r="L96" s="43"/>
    </row>
    <row r="97" spans="2:12" s="6" customFormat="1" ht="7.5" customHeight="1">
      <c r="B97" s="23"/>
      <c r="C97" s="24"/>
      <c r="D97" s="24"/>
      <c r="E97" s="24"/>
      <c r="F97" s="24"/>
      <c r="G97" s="24"/>
      <c r="H97" s="24"/>
      <c r="J97" s="24"/>
      <c r="K97" s="24"/>
      <c r="L97" s="43"/>
    </row>
    <row r="98" spans="2:12" s="6" customFormat="1" ht="18.75" customHeight="1">
      <c r="B98" s="23"/>
      <c r="C98" s="19" t="s">
        <v>22</v>
      </c>
      <c r="D98" s="24"/>
      <c r="E98" s="24"/>
      <c r="F98" s="17" t="str">
        <f>$F$12</f>
        <v>Jablunkov</v>
      </c>
      <c r="G98" s="24"/>
      <c r="H98" s="24"/>
      <c r="I98" s="88" t="s">
        <v>24</v>
      </c>
      <c r="J98" s="52" t="str">
        <f>IF($J$12="","",$J$12)</f>
        <v>11.12.2014</v>
      </c>
      <c r="K98" s="24"/>
      <c r="L98" s="43"/>
    </row>
    <row r="99" spans="2:12" s="6" customFormat="1" ht="7.5" customHeight="1">
      <c r="B99" s="23"/>
      <c r="C99" s="24"/>
      <c r="D99" s="24"/>
      <c r="E99" s="24"/>
      <c r="F99" s="24"/>
      <c r="G99" s="24"/>
      <c r="H99" s="24"/>
      <c r="J99" s="24"/>
      <c r="K99" s="24"/>
      <c r="L99" s="43"/>
    </row>
    <row r="100" spans="2:12" s="6" customFormat="1" ht="15.75" customHeight="1">
      <c r="B100" s="23"/>
      <c r="C100" s="19" t="s">
        <v>28</v>
      </c>
      <c r="D100" s="24"/>
      <c r="E100" s="24"/>
      <c r="F100" s="17" t="str">
        <f>$E$15</f>
        <v>Město Jablunkov, Dukelská 144, 739 91 Jablunkov</v>
      </c>
      <c r="G100" s="24"/>
      <c r="H100" s="24"/>
      <c r="I100" s="88" t="s">
        <v>34</v>
      </c>
      <c r="J100" s="17" t="str">
        <f>$E$21</f>
        <v> </v>
      </c>
      <c r="K100" s="24"/>
      <c r="L100" s="43"/>
    </row>
    <row r="101" spans="2:12" s="6" customFormat="1" ht="15" customHeight="1">
      <c r="B101" s="23"/>
      <c r="C101" s="19" t="s">
        <v>32</v>
      </c>
      <c r="D101" s="24"/>
      <c r="E101" s="24"/>
      <c r="F101" s="17">
        <f>IF($E$18="","",$E$18)</f>
      </c>
      <c r="G101" s="24"/>
      <c r="H101" s="24"/>
      <c r="J101" s="24"/>
      <c r="K101" s="24"/>
      <c r="L101" s="43"/>
    </row>
    <row r="102" spans="2:12" s="6" customFormat="1" ht="11.25" customHeight="1">
      <c r="B102" s="23"/>
      <c r="C102" s="24"/>
      <c r="D102" s="24"/>
      <c r="E102" s="24"/>
      <c r="F102" s="24"/>
      <c r="G102" s="24"/>
      <c r="H102" s="24"/>
      <c r="J102" s="24"/>
      <c r="K102" s="24"/>
      <c r="L102" s="43"/>
    </row>
    <row r="103" spans="2:20" s="121" customFormat="1" ht="30" customHeight="1">
      <c r="B103" s="122"/>
      <c r="C103" s="123" t="s">
        <v>123</v>
      </c>
      <c r="D103" s="124" t="s">
        <v>57</v>
      </c>
      <c r="E103" s="124" t="s">
        <v>53</v>
      </c>
      <c r="F103" s="124" t="s">
        <v>124</v>
      </c>
      <c r="G103" s="124" t="s">
        <v>125</v>
      </c>
      <c r="H103" s="124" t="s">
        <v>126</v>
      </c>
      <c r="I103" s="125" t="s">
        <v>127</v>
      </c>
      <c r="J103" s="124" t="s">
        <v>128</v>
      </c>
      <c r="K103" s="126" t="s">
        <v>129</v>
      </c>
      <c r="L103" s="127"/>
      <c r="M103" s="59" t="s">
        <v>130</v>
      </c>
      <c r="N103" s="60" t="s">
        <v>42</v>
      </c>
      <c r="O103" s="60" t="s">
        <v>131</v>
      </c>
      <c r="P103" s="60" t="s">
        <v>132</v>
      </c>
      <c r="Q103" s="60" t="s">
        <v>133</v>
      </c>
      <c r="R103" s="60" t="s">
        <v>134</v>
      </c>
      <c r="S103" s="60" t="s">
        <v>135</v>
      </c>
      <c r="T103" s="61" t="s">
        <v>136</v>
      </c>
    </row>
    <row r="104" spans="2:63" s="6" customFormat="1" ht="30" customHeight="1">
      <c r="B104" s="23"/>
      <c r="C104" s="66" t="s">
        <v>92</v>
      </c>
      <c r="D104" s="24"/>
      <c r="E104" s="24"/>
      <c r="F104" s="24"/>
      <c r="G104" s="24"/>
      <c r="H104" s="24"/>
      <c r="J104" s="128">
        <f>$BK$104</f>
        <v>0</v>
      </c>
      <c r="K104" s="24"/>
      <c r="L104" s="43"/>
      <c r="M104" s="63"/>
      <c r="N104" s="64"/>
      <c r="O104" s="64"/>
      <c r="P104" s="129">
        <f>$P$105+$P$267+$P$543+$P$545+$P$550</f>
        <v>0</v>
      </c>
      <c r="Q104" s="64"/>
      <c r="R104" s="129">
        <f>$R$105+$R$267+$R$543+$R$545+$R$550</f>
        <v>3.82597762</v>
      </c>
      <c r="S104" s="64"/>
      <c r="T104" s="130">
        <f>$T$105+$T$267+$T$543+$T$545+$T$550</f>
        <v>5.284164420000001</v>
      </c>
      <c r="AT104" s="6" t="s">
        <v>71</v>
      </c>
      <c r="AU104" s="6" t="s">
        <v>93</v>
      </c>
      <c r="BK104" s="131">
        <f>$BK$105+$BK$267+$BK$543+$BK$545+$BK$550</f>
        <v>0</v>
      </c>
    </row>
    <row r="105" spans="2:63" s="132" customFormat="1" ht="37.5" customHeight="1">
      <c r="B105" s="133"/>
      <c r="C105" s="134"/>
      <c r="D105" s="134" t="s">
        <v>71</v>
      </c>
      <c r="E105" s="135" t="s">
        <v>137</v>
      </c>
      <c r="F105" s="135" t="s">
        <v>138</v>
      </c>
      <c r="G105" s="134"/>
      <c r="H105" s="134"/>
      <c r="J105" s="136">
        <f>$BK$105</f>
        <v>0</v>
      </c>
      <c r="K105" s="134"/>
      <c r="L105" s="137"/>
      <c r="M105" s="138"/>
      <c r="N105" s="134"/>
      <c r="O105" s="134"/>
      <c r="P105" s="139">
        <f>$P$106+$P$139+$P$196</f>
        <v>0</v>
      </c>
      <c r="Q105" s="134"/>
      <c r="R105" s="139">
        <f>$R$106+$R$139+$R$196</f>
        <v>2.93823238</v>
      </c>
      <c r="S105" s="134"/>
      <c r="T105" s="140">
        <f>$T$106+$T$139+$T$196</f>
        <v>5.125301</v>
      </c>
      <c r="AR105" s="141" t="s">
        <v>21</v>
      </c>
      <c r="AT105" s="141" t="s">
        <v>71</v>
      </c>
      <c r="AU105" s="141" t="s">
        <v>72</v>
      </c>
      <c r="AY105" s="141" t="s">
        <v>139</v>
      </c>
      <c r="BK105" s="142">
        <f>$BK$106+$BK$139+$BK$196</f>
        <v>0</v>
      </c>
    </row>
    <row r="106" spans="2:63" s="132" customFormat="1" ht="21" customHeight="1">
      <c r="B106" s="133"/>
      <c r="C106" s="134"/>
      <c r="D106" s="134" t="s">
        <v>71</v>
      </c>
      <c r="E106" s="143" t="s">
        <v>140</v>
      </c>
      <c r="F106" s="143" t="s">
        <v>141</v>
      </c>
      <c r="G106" s="134"/>
      <c r="H106" s="134"/>
      <c r="J106" s="144">
        <f>$BK$106</f>
        <v>0</v>
      </c>
      <c r="K106" s="134"/>
      <c r="L106" s="137"/>
      <c r="M106" s="138"/>
      <c r="N106" s="134"/>
      <c r="O106" s="134"/>
      <c r="P106" s="139">
        <f>SUM($P$107:$P$138)</f>
        <v>0</v>
      </c>
      <c r="Q106" s="134"/>
      <c r="R106" s="139">
        <f>SUM($R$107:$R$138)</f>
        <v>1.57327386</v>
      </c>
      <c r="S106" s="134"/>
      <c r="T106" s="140">
        <f>SUM($T$107:$T$138)</f>
        <v>0</v>
      </c>
      <c r="AR106" s="141" t="s">
        <v>21</v>
      </c>
      <c r="AT106" s="141" t="s">
        <v>71</v>
      </c>
      <c r="AU106" s="141" t="s">
        <v>21</v>
      </c>
      <c r="AY106" s="141" t="s">
        <v>139</v>
      </c>
      <c r="BK106" s="142">
        <f>SUM($BK$107:$BK$138)</f>
        <v>0</v>
      </c>
    </row>
    <row r="107" spans="2:65" s="6" customFormat="1" ht="15.75" customHeight="1">
      <c r="B107" s="23"/>
      <c r="C107" s="145" t="s">
        <v>21</v>
      </c>
      <c r="D107" s="145" t="s">
        <v>142</v>
      </c>
      <c r="E107" s="146" t="s">
        <v>143</v>
      </c>
      <c r="F107" s="147" t="s">
        <v>144</v>
      </c>
      <c r="G107" s="148" t="s">
        <v>145</v>
      </c>
      <c r="H107" s="149">
        <v>1</v>
      </c>
      <c r="I107" s="150"/>
      <c r="J107" s="151">
        <f>ROUND($I$107*$H$107,2)</f>
        <v>0</v>
      </c>
      <c r="K107" s="147" t="s">
        <v>146</v>
      </c>
      <c r="L107" s="43"/>
      <c r="M107" s="152"/>
      <c r="N107" s="153" t="s">
        <v>43</v>
      </c>
      <c r="O107" s="24"/>
      <c r="P107" s="154">
        <f>$O$107*$H$107</f>
        <v>0</v>
      </c>
      <c r="Q107" s="154">
        <v>0.01262</v>
      </c>
      <c r="R107" s="154">
        <f>$Q$107*$H$107</f>
        <v>0.01262</v>
      </c>
      <c r="S107" s="154">
        <v>0</v>
      </c>
      <c r="T107" s="155">
        <f>$S$107*$H$107</f>
        <v>0</v>
      </c>
      <c r="AR107" s="89" t="s">
        <v>147</v>
      </c>
      <c r="AT107" s="89" t="s">
        <v>142</v>
      </c>
      <c r="AU107" s="89" t="s">
        <v>80</v>
      </c>
      <c r="AY107" s="6" t="s">
        <v>139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21</v>
      </c>
      <c r="BK107" s="156">
        <f>ROUND($I$107*$H$107,2)</f>
        <v>0</v>
      </c>
      <c r="BL107" s="89" t="s">
        <v>147</v>
      </c>
      <c r="BM107" s="89" t="s">
        <v>148</v>
      </c>
    </row>
    <row r="108" spans="2:47" s="6" customFormat="1" ht="16.5" customHeight="1">
      <c r="B108" s="23"/>
      <c r="C108" s="24"/>
      <c r="D108" s="157" t="s">
        <v>149</v>
      </c>
      <c r="E108" s="24"/>
      <c r="F108" s="158" t="s">
        <v>150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149</v>
      </c>
      <c r="AU108" s="6" t="s">
        <v>80</v>
      </c>
    </row>
    <row r="109" spans="2:65" s="6" customFormat="1" ht="15.75" customHeight="1">
      <c r="B109" s="23"/>
      <c r="C109" s="145" t="s">
        <v>80</v>
      </c>
      <c r="D109" s="145" t="s">
        <v>142</v>
      </c>
      <c r="E109" s="146" t="s">
        <v>151</v>
      </c>
      <c r="F109" s="147" t="s">
        <v>152</v>
      </c>
      <c r="G109" s="148" t="s">
        <v>153</v>
      </c>
      <c r="H109" s="149">
        <v>0.545</v>
      </c>
      <c r="I109" s="150"/>
      <c r="J109" s="151">
        <f>ROUND($I$109*$H$109,2)</f>
        <v>0</v>
      </c>
      <c r="K109" s="147" t="s">
        <v>146</v>
      </c>
      <c r="L109" s="43"/>
      <c r="M109" s="152"/>
      <c r="N109" s="153" t="s">
        <v>43</v>
      </c>
      <c r="O109" s="24"/>
      <c r="P109" s="154">
        <f>$O$109*$H$109</f>
        <v>0</v>
      </c>
      <c r="Q109" s="154">
        <v>1.8775</v>
      </c>
      <c r="R109" s="154">
        <f>$Q$109*$H$109</f>
        <v>1.0232375</v>
      </c>
      <c r="S109" s="154">
        <v>0</v>
      </c>
      <c r="T109" s="155">
        <f>$S$109*$H$109</f>
        <v>0</v>
      </c>
      <c r="AR109" s="89" t="s">
        <v>147</v>
      </c>
      <c r="AT109" s="89" t="s">
        <v>142</v>
      </c>
      <c r="AU109" s="89" t="s">
        <v>80</v>
      </c>
      <c r="AY109" s="6" t="s">
        <v>139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21</v>
      </c>
      <c r="BK109" s="156">
        <f>ROUND($I$109*$H$109,2)</f>
        <v>0</v>
      </c>
      <c r="BL109" s="89" t="s">
        <v>147</v>
      </c>
      <c r="BM109" s="89" t="s">
        <v>154</v>
      </c>
    </row>
    <row r="110" spans="2:47" s="6" customFormat="1" ht="16.5" customHeight="1">
      <c r="B110" s="23"/>
      <c r="C110" s="24"/>
      <c r="D110" s="157" t="s">
        <v>149</v>
      </c>
      <c r="E110" s="24"/>
      <c r="F110" s="158" t="s">
        <v>155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149</v>
      </c>
      <c r="AU110" s="6" t="s">
        <v>80</v>
      </c>
    </row>
    <row r="111" spans="2:51" s="6" customFormat="1" ht="15.75" customHeight="1">
      <c r="B111" s="159"/>
      <c r="C111" s="160"/>
      <c r="D111" s="161" t="s">
        <v>156</v>
      </c>
      <c r="E111" s="160"/>
      <c r="F111" s="162" t="s">
        <v>157</v>
      </c>
      <c r="G111" s="160"/>
      <c r="H111" s="163">
        <v>0.788</v>
      </c>
      <c r="J111" s="160"/>
      <c r="K111" s="160"/>
      <c r="L111" s="164"/>
      <c r="M111" s="165"/>
      <c r="N111" s="160"/>
      <c r="O111" s="160"/>
      <c r="P111" s="160"/>
      <c r="Q111" s="160"/>
      <c r="R111" s="160"/>
      <c r="S111" s="160"/>
      <c r="T111" s="166"/>
      <c r="AT111" s="167" t="s">
        <v>156</v>
      </c>
      <c r="AU111" s="167" t="s">
        <v>80</v>
      </c>
      <c r="AV111" s="167" t="s">
        <v>80</v>
      </c>
      <c r="AW111" s="167" t="s">
        <v>93</v>
      </c>
      <c r="AX111" s="167" t="s">
        <v>72</v>
      </c>
      <c r="AY111" s="167" t="s">
        <v>139</v>
      </c>
    </row>
    <row r="112" spans="2:51" s="6" customFormat="1" ht="15.75" customHeight="1">
      <c r="B112" s="159"/>
      <c r="C112" s="160"/>
      <c r="D112" s="161" t="s">
        <v>156</v>
      </c>
      <c r="E112" s="160"/>
      <c r="F112" s="162" t="s">
        <v>158</v>
      </c>
      <c r="G112" s="160"/>
      <c r="H112" s="163">
        <v>-0.243</v>
      </c>
      <c r="J112" s="160"/>
      <c r="K112" s="160"/>
      <c r="L112" s="164"/>
      <c r="M112" s="165"/>
      <c r="N112" s="160"/>
      <c r="O112" s="160"/>
      <c r="P112" s="160"/>
      <c r="Q112" s="160"/>
      <c r="R112" s="160"/>
      <c r="S112" s="160"/>
      <c r="T112" s="166"/>
      <c r="AT112" s="167" t="s">
        <v>156</v>
      </c>
      <c r="AU112" s="167" t="s">
        <v>80</v>
      </c>
      <c r="AV112" s="167" t="s">
        <v>80</v>
      </c>
      <c r="AW112" s="167" t="s">
        <v>93</v>
      </c>
      <c r="AX112" s="167" t="s">
        <v>72</v>
      </c>
      <c r="AY112" s="167" t="s">
        <v>139</v>
      </c>
    </row>
    <row r="113" spans="2:65" s="6" customFormat="1" ht="15.75" customHeight="1">
      <c r="B113" s="23"/>
      <c r="C113" s="145" t="s">
        <v>140</v>
      </c>
      <c r="D113" s="145" t="s">
        <v>142</v>
      </c>
      <c r="E113" s="146" t="s">
        <v>159</v>
      </c>
      <c r="F113" s="147" t="s">
        <v>160</v>
      </c>
      <c r="G113" s="148" t="s">
        <v>153</v>
      </c>
      <c r="H113" s="149">
        <v>0.204</v>
      </c>
      <c r="I113" s="150"/>
      <c r="J113" s="151">
        <f>ROUND($I$113*$H$113,2)</f>
        <v>0</v>
      </c>
      <c r="K113" s="147" t="s">
        <v>146</v>
      </c>
      <c r="L113" s="43"/>
      <c r="M113" s="152"/>
      <c r="N113" s="153" t="s">
        <v>43</v>
      </c>
      <c r="O113" s="24"/>
      <c r="P113" s="154">
        <f>$O$113*$H$113</f>
        <v>0</v>
      </c>
      <c r="Q113" s="154">
        <v>2.25635</v>
      </c>
      <c r="R113" s="154">
        <f>$Q$113*$H$113</f>
        <v>0.46029539999999997</v>
      </c>
      <c r="S113" s="154">
        <v>0</v>
      </c>
      <c r="T113" s="155">
        <f>$S$113*$H$113</f>
        <v>0</v>
      </c>
      <c r="AR113" s="89" t="s">
        <v>147</v>
      </c>
      <c r="AT113" s="89" t="s">
        <v>142</v>
      </c>
      <c r="AU113" s="89" t="s">
        <v>80</v>
      </c>
      <c r="AY113" s="6" t="s">
        <v>139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21</v>
      </c>
      <c r="BK113" s="156">
        <f>ROUND($I$113*$H$113,2)</f>
        <v>0</v>
      </c>
      <c r="BL113" s="89" t="s">
        <v>147</v>
      </c>
      <c r="BM113" s="89" t="s">
        <v>161</v>
      </c>
    </row>
    <row r="114" spans="2:47" s="6" customFormat="1" ht="16.5" customHeight="1">
      <c r="B114" s="23"/>
      <c r="C114" s="24"/>
      <c r="D114" s="157" t="s">
        <v>149</v>
      </c>
      <c r="E114" s="24"/>
      <c r="F114" s="158" t="s">
        <v>162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149</v>
      </c>
      <c r="AU114" s="6" t="s">
        <v>80</v>
      </c>
    </row>
    <row r="115" spans="2:51" s="6" customFormat="1" ht="15.75" customHeight="1">
      <c r="B115" s="159"/>
      <c r="C115" s="160"/>
      <c r="D115" s="161" t="s">
        <v>156</v>
      </c>
      <c r="E115" s="160"/>
      <c r="F115" s="162" t="s">
        <v>163</v>
      </c>
      <c r="G115" s="160"/>
      <c r="H115" s="163">
        <v>0.054</v>
      </c>
      <c r="J115" s="160"/>
      <c r="K115" s="160"/>
      <c r="L115" s="164"/>
      <c r="M115" s="165"/>
      <c r="N115" s="160"/>
      <c r="O115" s="160"/>
      <c r="P115" s="160"/>
      <c r="Q115" s="160"/>
      <c r="R115" s="160"/>
      <c r="S115" s="160"/>
      <c r="T115" s="166"/>
      <c r="AT115" s="167" t="s">
        <v>156</v>
      </c>
      <c r="AU115" s="167" t="s">
        <v>80</v>
      </c>
      <c r="AV115" s="167" t="s">
        <v>80</v>
      </c>
      <c r="AW115" s="167" t="s">
        <v>93</v>
      </c>
      <c r="AX115" s="167" t="s">
        <v>72</v>
      </c>
      <c r="AY115" s="167" t="s">
        <v>139</v>
      </c>
    </row>
    <row r="116" spans="2:51" s="6" customFormat="1" ht="15.75" customHeight="1">
      <c r="B116" s="159"/>
      <c r="C116" s="160"/>
      <c r="D116" s="161" t="s">
        <v>156</v>
      </c>
      <c r="E116" s="160"/>
      <c r="F116" s="162" t="s">
        <v>164</v>
      </c>
      <c r="G116" s="160"/>
      <c r="H116" s="163">
        <v>0.15</v>
      </c>
      <c r="J116" s="160"/>
      <c r="K116" s="160"/>
      <c r="L116" s="164"/>
      <c r="M116" s="165"/>
      <c r="N116" s="160"/>
      <c r="O116" s="160"/>
      <c r="P116" s="160"/>
      <c r="Q116" s="160"/>
      <c r="R116" s="160"/>
      <c r="S116" s="160"/>
      <c r="T116" s="166"/>
      <c r="AT116" s="167" t="s">
        <v>156</v>
      </c>
      <c r="AU116" s="167" t="s">
        <v>80</v>
      </c>
      <c r="AV116" s="167" t="s">
        <v>80</v>
      </c>
      <c r="AW116" s="167" t="s">
        <v>93</v>
      </c>
      <c r="AX116" s="167" t="s">
        <v>72</v>
      </c>
      <c r="AY116" s="167" t="s">
        <v>139</v>
      </c>
    </row>
    <row r="117" spans="2:65" s="6" customFormat="1" ht="15.75" customHeight="1">
      <c r="B117" s="23"/>
      <c r="C117" s="145" t="s">
        <v>147</v>
      </c>
      <c r="D117" s="145" t="s">
        <v>142</v>
      </c>
      <c r="E117" s="146" t="s">
        <v>165</v>
      </c>
      <c r="F117" s="147" t="s">
        <v>166</v>
      </c>
      <c r="G117" s="148" t="s">
        <v>167</v>
      </c>
      <c r="H117" s="149">
        <v>1.416</v>
      </c>
      <c r="I117" s="150"/>
      <c r="J117" s="151">
        <f>ROUND($I$117*$H$117,2)</f>
        <v>0</v>
      </c>
      <c r="K117" s="147" t="s">
        <v>146</v>
      </c>
      <c r="L117" s="43"/>
      <c r="M117" s="152"/>
      <c r="N117" s="153" t="s">
        <v>43</v>
      </c>
      <c r="O117" s="24"/>
      <c r="P117" s="154">
        <f>$O$117*$H$117</f>
        <v>0</v>
      </c>
      <c r="Q117" s="154">
        <v>0.00955</v>
      </c>
      <c r="R117" s="154">
        <f>$Q$117*$H$117</f>
        <v>0.013522799999999998</v>
      </c>
      <c r="S117" s="154">
        <v>0</v>
      </c>
      <c r="T117" s="155">
        <f>$S$117*$H$117</f>
        <v>0</v>
      </c>
      <c r="AR117" s="89" t="s">
        <v>147</v>
      </c>
      <c r="AT117" s="89" t="s">
        <v>142</v>
      </c>
      <c r="AU117" s="89" t="s">
        <v>80</v>
      </c>
      <c r="AY117" s="6" t="s">
        <v>139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21</v>
      </c>
      <c r="BK117" s="156">
        <f>ROUND($I$117*$H$117,2)</f>
        <v>0</v>
      </c>
      <c r="BL117" s="89" t="s">
        <v>147</v>
      </c>
      <c r="BM117" s="89" t="s">
        <v>168</v>
      </c>
    </row>
    <row r="118" spans="2:47" s="6" customFormat="1" ht="16.5" customHeight="1">
      <c r="B118" s="23"/>
      <c r="C118" s="24"/>
      <c r="D118" s="157" t="s">
        <v>149</v>
      </c>
      <c r="E118" s="24"/>
      <c r="F118" s="158" t="s">
        <v>169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149</v>
      </c>
      <c r="AU118" s="6" t="s">
        <v>80</v>
      </c>
    </row>
    <row r="119" spans="2:51" s="6" customFormat="1" ht="15.75" customHeight="1">
      <c r="B119" s="159"/>
      <c r="C119" s="160"/>
      <c r="D119" s="161" t="s">
        <v>156</v>
      </c>
      <c r="E119" s="160"/>
      <c r="F119" s="162" t="s">
        <v>170</v>
      </c>
      <c r="G119" s="160"/>
      <c r="H119" s="163">
        <v>0.516</v>
      </c>
      <c r="J119" s="160"/>
      <c r="K119" s="160"/>
      <c r="L119" s="164"/>
      <c r="M119" s="165"/>
      <c r="N119" s="160"/>
      <c r="O119" s="160"/>
      <c r="P119" s="160"/>
      <c r="Q119" s="160"/>
      <c r="R119" s="160"/>
      <c r="S119" s="160"/>
      <c r="T119" s="166"/>
      <c r="AT119" s="167" t="s">
        <v>156</v>
      </c>
      <c r="AU119" s="167" t="s">
        <v>80</v>
      </c>
      <c r="AV119" s="167" t="s">
        <v>80</v>
      </c>
      <c r="AW119" s="167" t="s">
        <v>93</v>
      </c>
      <c r="AX119" s="167" t="s">
        <v>72</v>
      </c>
      <c r="AY119" s="167" t="s">
        <v>139</v>
      </c>
    </row>
    <row r="120" spans="2:51" s="6" customFormat="1" ht="15.75" customHeight="1">
      <c r="B120" s="159"/>
      <c r="C120" s="160"/>
      <c r="D120" s="161" t="s">
        <v>156</v>
      </c>
      <c r="E120" s="160"/>
      <c r="F120" s="162" t="s">
        <v>171</v>
      </c>
      <c r="G120" s="160"/>
      <c r="H120" s="163">
        <v>0.9</v>
      </c>
      <c r="J120" s="160"/>
      <c r="K120" s="160"/>
      <c r="L120" s="164"/>
      <c r="M120" s="165"/>
      <c r="N120" s="160"/>
      <c r="O120" s="160"/>
      <c r="P120" s="160"/>
      <c r="Q120" s="160"/>
      <c r="R120" s="160"/>
      <c r="S120" s="160"/>
      <c r="T120" s="166"/>
      <c r="AT120" s="167" t="s">
        <v>156</v>
      </c>
      <c r="AU120" s="167" t="s">
        <v>80</v>
      </c>
      <c r="AV120" s="167" t="s">
        <v>80</v>
      </c>
      <c r="AW120" s="167" t="s">
        <v>93</v>
      </c>
      <c r="AX120" s="167" t="s">
        <v>72</v>
      </c>
      <c r="AY120" s="167" t="s">
        <v>139</v>
      </c>
    </row>
    <row r="121" spans="2:65" s="6" customFormat="1" ht="15.75" customHeight="1">
      <c r="B121" s="23"/>
      <c r="C121" s="145" t="s">
        <v>172</v>
      </c>
      <c r="D121" s="145" t="s">
        <v>142</v>
      </c>
      <c r="E121" s="146" t="s">
        <v>173</v>
      </c>
      <c r="F121" s="147" t="s">
        <v>174</v>
      </c>
      <c r="G121" s="148" t="s">
        <v>167</v>
      </c>
      <c r="H121" s="149">
        <v>1.416</v>
      </c>
      <c r="I121" s="150"/>
      <c r="J121" s="151">
        <f>ROUND($I$121*$H$121,2)</f>
        <v>0</v>
      </c>
      <c r="K121" s="147" t="s">
        <v>146</v>
      </c>
      <c r="L121" s="43"/>
      <c r="M121" s="152"/>
      <c r="N121" s="153" t="s">
        <v>43</v>
      </c>
      <c r="O121" s="24"/>
      <c r="P121" s="154">
        <f>$O$121*$H$121</f>
        <v>0</v>
      </c>
      <c r="Q121" s="154">
        <v>0</v>
      </c>
      <c r="R121" s="154">
        <f>$Q$121*$H$121</f>
        <v>0</v>
      </c>
      <c r="S121" s="154">
        <v>0</v>
      </c>
      <c r="T121" s="155">
        <f>$S$121*$H$121</f>
        <v>0</v>
      </c>
      <c r="AR121" s="89" t="s">
        <v>147</v>
      </c>
      <c r="AT121" s="89" t="s">
        <v>142</v>
      </c>
      <c r="AU121" s="89" t="s">
        <v>80</v>
      </c>
      <c r="AY121" s="6" t="s">
        <v>139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21</v>
      </c>
      <c r="BK121" s="156">
        <f>ROUND($I$121*$H$121,2)</f>
        <v>0</v>
      </c>
      <c r="BL121" s="89" t="s">
        <v>147</v>
      </c>
      <c r="BM121" s="89" t="s">
        <v>175</v>
      </c>
    </row>
    <row r="122" spans="2:47" s="6" customFormat="1" ht="16.5" customHeight="1">
      <c r="B122" s="23"/>
      <c r="C122" s="24"/>
      <c r="D122" s="157" t="s">
        <v>149</v>
      </c>
      <c r="E122" s="24"/>
      <c r="F122" s="158" t="s">
        <v>176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149</v>
      </c>
      <c r="AU122" s="6" t="s">
        <v>80</v>
      </c>
    </row>
    <row r="123" spans="2:65" s="6" customFormat="1" ht="15.75" customHeight="1">
      <c r="B123" s="23"/>
      <c r="C123" s="145" t="s">
        <v>177</v>
      </c>
      <c r="D123" s="145" t="s">
        <v>142</v>
      </c>
      <c r="E123" s="146" t="s">
        <v>178</v>
      </c>
      <c r="F123" s="147" t="s">
        <v>179</v>
      </c>
      <c r="G123" s="148" t="s">
        <v>180</v>
      </c>
      <c r="H123" s="149">
        <v>0.054</v>
      </c>
      <c r="I123" s="150"/>
      <c r="J123" s="151">
        <f>ROUND($I$123*$H$123,2)</f>
        <v>0</v>
      </c>
      <c r="K123" s="147" t="s">
        <v>146</v>
      </c>
      <c r="L123" s="43"/>
      <c r="M123" s="152"/>
      <c r="N123" s="153" t="s">
        <v>43</v>
      </c>
      <c r="O123" s="24"/>
      <c r="P123" s="154">
        <f>$O$123*$H$123</f>
        <v>0</v>
      </c>
      <c r="Q123" s="154">
        <v>0.01954</v>
      </c>
      <c r="R123" s="154">
        <f>$Q$123*$H$123</f>
        <v>0.0010551599999999999</v>
      </c>
      <c r="S123" s="154">
        <v>0</v>
      </c>
      <c r="T123" s="155">
        <f>$S$123*$H$123</f>
        <v>0</v>
      </c>
      <c r="AR123" s="89" t="s">
        <v>147</v>
      </c>
      <c r="AT123" s="89" t="s">
        <v>142</v>
      </c>
      <c r="AU123" s="89" t="s">
        <v>80</v>
      </c>
      <c r="AY123" s="6" t="s">
        <v>139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21</v>
      </c>
      <c r="BK123" s="156">
        <f>ROUND($I$123*$H$123,2)</f>
        <v>0</v>
      </c>
      <c r="BL123" s="89" t="s">
        <v>147</v>
      </c>
      <c r="BM123" s="89" t="s">
        <v>181</v>
      </c>
    </row>
    <row r="124" spans="2:47" s="6" customFormat="1" ht="16.5" customHeight="1">
      <c r="B124" s="23"/>
      <c r="C124" s="24"/>
      <c r="D124" s="157" t="s">
        <v>149</v>
      </c>
      <c r="E124" s="24"/>
      <c r="F124" s="158" t="s">
        <v>182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149</v>
      </c>
      <c r="AU124" s="6" t="s">
        <v>80</v>
      </c>
    </row>
    <row r="125" spans="2:51" s="6" customFormat="1" ht="15.75" customHeight="1">
      <c r="B125" s="159"/>
      <c r="C125" s="160"/>
      <c r="D125" s="161" t="s">
        <v>156</v>
      </c>
      <c r="E125" s="160"/>
      <c r="F125" s="162" t="s">
        <v>183</v>
      </c>
      <c r="G125" s="160"/>
      <c r="H125" s="163">
        <v>0.011</v>
      </c>
      <c r="J125" s="160"/>
      <c r="K125" s="160"/>
      <c r="L125" s="164"/>
      <c r="M125" s="165"/>
      <c r="N125" s="160"/>
      <c r="O125" s="160"/>
      <c r="P125" s="160"/>
      <c r="Q125" s="160"/>
      <c r="R125" s="160"/>
      <c r="S125" s="160"/>
      <c r="T125" s="166"/>
      <c r="AT125" s="167" t="s">
        <v>156</v>
      </c>
      <c r="AU125" s="167" t="s">
        <v>80</v>
      </c>
      <c r="AV125" s="167" t="s">
        <v>80</v>
      </c>
      <c r="AW125" s="167" t="s">
        <v>93</v>
      </c>
      <c r="AX125" s="167" t="s">
        <v>72</v>
      </c>
      <c r="AY125" s="167" t="s">
        <v>139</v>
      </c>
    </row>
    <row r="126" spans="2:51" s="6" customFormat="1" ht="15.75" customHeight="1">
      <c r="B126" s="159"/>
      <c r="C126" s="160"/>
      <c r="D126" s="161" t="s">
        <v>156</v>
      </c>
      <c r="E126" s="160"/>
      <c r="F126" s="162" t="s">
        <v>184</v>
      </c>
      <c r="G126" s="160"/>
      <c r="H126" s="163">
        <v>0.043</v>
      </c>
      <c r="J126" s="160"/>
      <c r="K126" s="160"/>
      <c r="L126" s="164"/>
      <c r="M126" s="165"/>
      <c r="N126" s="160"/>
      <c r="O126" s="160"/>
      <c r="P126" s="160"/>
      <c r="Q126" s="160"/>
      <c r="R126" s="160"/>
      <c r="S126" s="160"/>
      <c r="T126" s="166"/>
      <c r="AT126" s="167" t="s">
        <v>156</v>
      </c>
      <c r="AU126" s="167" t="s">
        <v>80</v>
      </c>
      <c r="AV126" s="167" t="s">
        <v>80</v>
      </c>
      <c r="AW126" s="167" t="s">
        <v>93</v>
      </c>
      <c r="AX126" s="167" t="s">
        <v>72</v>
      </c>
      <c r="AY126" s="167" t="s">
        <v>139</v>
      </c>
    </row>
    <row r="127" spans="2:65" s="6" customFormat="1" ht="15.75" customHeight="1">
      <c r="B127" s="23"/>
      <c r="C127" s="168" t="s">
        <v>185</v>
      </c>
      <c r="D127" s="168" t="s">
        <v>186</v>
      </c>
      <c r="E127" s="169" t="s">
        <v>187</v>
      </c>
      <c r="F127" s="170" t="s">
        <v>188</v>
      </c>
      <c r="G127" s="171" t="s">
        <v>180</v>
      </c>
      <c r="H127" s="172">
        <v>0.054</v>
      </c>
      <c r="I127" s="173"/>
      <c r="J127" s="174">
        <f>ROUND($I$127*$H$127,2)</f>
        <v>0</v>
      </c>
      <c r="K127" s="170" t="s">
        <v>146</v>
      </c>
      <c r="L127" s="175"/>
      <c r="M127" s="176"/>
      <c r="N127" s="177" t="s">
        <v>43</v>
      </c>
      <c r="O127" s="24"/>
      <c r="P127" s="154">
        <f>$O$127*$H$127</f>
        <v>0</v>
      </c>
      <c r="Q127" s="154">
        <v>1</v>
      </c>
      <c r="R127" s="154">
        <f>$Q$127*$H$127</f>
        <v>0.054</v>
      </c>
      <c r="S127" s="154">
        <v>0</v>
      </c>
      <c r="T127" s="155">
        <f>$S$127*$H$127</f>
        <v>0</v>
      </c>
      <c r="AR127" s="89" t="s">
        <v>189</v>
      </c>
      <c r="AT127" s="89" t="s">
        <v>186</v>
      </c>
      <c r="AU127" s="89" t="s">
        <v>80</v>
      </c>
      <c r="AY127" s="6" t="s">
        <v>139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21</v>
      </c>
      <c r="BK127" s="156">
        <f>ROUND($I$127*$H$127,2)</f>
        <v>0</v>
      </c>
      <c r="BL127" s="89" t="s">
        <v>147</v>
      </c>
      <c r="BM127" s="89" t="s">
        <v>190</v>
      </c>
    </row>
    <row r="128" spans="2:47" s="6" customFormat="1" ht="16.5" customHeight="1">
      <c r="B128" s="23"/>
      <c r="C128" s="24"/>
      <c r="D128" s="157" t="s">
        <v>149</v>
      </c>
      <c r="E128" s="24"/>
      <c r="F128" s="158" t="s">
        <v>191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149</v>
      </c>
      <c r="AU128" s="6" t="s">
        <v>80</v>
      </c>
    </row>
    <row r="129" spans="2:47" s="6" customFormat="1" ht="30.75" customHeight="1">
      <c r="B129" s="23"/>
      <c r="C129" s="24"/>
      <c r="D129" s="161" t="s">
        <v>192</v>
      </c>
      <c r="E129" s="24"/>
      <c r="F129" s="178" t="s">
        <v>193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192</v>
      </c>
      <c r="AU129" s="6" t="s">
        <v>80</v>
      </c>
    </row>
    <row r="130" spans="2:65" s="6" customFormat="1" ht="15.75" customHeight="1">
      <c r="B130" s="23"/>
      <c r="C130" s="145" t="s">
        <v>189</v>
      </c>
      <c r="D130" s="145" t="s">
        <v>142</v>
      </c>
      <c r="E130" s="146" t="s">
        <v>194</v>
      </c>
      <c r="F130" s="147" t="s">
        <v>195</v>
      </c>
      <c r="G130" s="148" t="s">
        <v>196</v>
      </c>
      <c r="H130" s="149">
        <v>4.7</v>
      </c>
      <c r="I130" s="150"/>
      <c r="J130" s="151">
        <f>ROUND($I$130*$H$130,2)</f>
        <v>0</v>
      </c>
      <c r="K130" s="147" t="s">
        <v>146</v>
      </c>
      <c r="L130" s="43"/>
      <c r="M130" s="152"/>
      <c r="N130" s="153" t="s">
        <v>43</v>
      </c>
      <c r="O130" s="24"/>
      <c r="P130" s="154">
        <f>$O$130*$H$130</f>
        <v>0</v>
      </c>
      <c r="Q130" s="154">
        <v>0</v>
      </c>
      <c r="R130" s="154">
        <f>$Q$130*$H$130</f>
        <v>0</v>
      </c>
      <c r="S130" s="154">
        <v>0</v>
      </c>
      <c r="T130" s="155">
        <f>$S$130*$H$130</f>
        <v>0</v>
      </c>
      <c r="AR130" s="89" t="s">
        <v>147</v>
      </c>
      <c r="AT130" s="89" t="s">
        <v>142</v>
      </c>
      <c r="AU130" s="89" t="s">
        <v>80</v>
      </c>
      <c r="AY130" s="6" t="s">
        <v>139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21</v>
      </c>
      <c r="BK130" s="156">
        <f>ROUND($I$130*$H$130,2)</f>
        <v>0</v>
      </c>
      <c r="BL130" s="89" t="s">
        <v>147</v>
      </c>
      <c r="BM130" s="89" t="s">
        <v>197</v>
      </c>
    </row>
    <row r="131" spans="2:47" s="6" customFormat="1" ht="16.5" customHeight="1">
      <c r="B131" s="23"/>
      <c r="C131" s="24"/>
      <c r="D131" s="157" t="s">
        <v>149</v>
      </c>
      <c r="E131" s="24"/>
      <c r="F131" s="158" t="s">
        <v>198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149</v>
      </c>
      <c r="AU131" s="6" t="s">
        <v>80</v>
      </c>
    </row>
    <row r="132" spans="2:51" s="6" customFormat="1" ht="15.75" customHeight="1">
      <c r="B132" s="159"/>
      <c r="C132" s="160"/>
      <c r="D132" s="161" t="s">
        <v>156</v>
      </c>
      <c r="E132" s="160"/>
      <c r="F132" s="162" t="s">
        <v>199</v>
      </c>
      <c r="G132" s="160"/>
      <c r="H132" s="163">
        <v>4.7</v>
      </c>
      <c r="J132" s="160"/>
      <c r="K132" s="160"/>
      <c r="L132" s="164"/>
      <c r="M132" s="165"/>
      <c r="N132" s="160"/>
      <c r="O132" s="160"/>
      <c r="P132" s="160"/>
      <c r="Q132" s="160"/>
      <c r="R132" s="160"/>
      <c r="S132" s="160"/>
      <c r="T132" s="166"/>
      <c r="AT132" s="167" t="s">
        <v>156</v>
      </c>
      <c r="AU132" s="167" t="s">
        <v>80</v>
      </c>
      <c r="AV132" s="167" t="s">
        <v>80</v>
      </c>
      <c r="AW132" s="167" t="s">
        <v>93</v>
      </c>
      <c r="AX132" s="167" t="s">
        <v>72</v>
      </c>
      <c r="AY132" s="167" t="s">
        <v>139</v>
      </c>
    </row>
    <row r="133" spans="2:65" s="6" customFormat="1" ht="15.75" customHeight="1">
      <c r="B133" s="23"/>
      <c r="C133" s="145" t="s">
        <v>200</v>
      </c>
      <c r="D133" s="145" t="s">
        <v>142</v>
      </c>
      <c r="E133" s="146" t="s">
        <v>201</v>
      </c>
      <c r="F133" s="147" t="s">
        <v>202</v>
      </c>
      <c r="G133" s="148" t="s">
        <v>196</v>
      </c>
      <c r="H133" s="149">
        <v>4.95</v>
      </c>
      <c r="I133" s="150"/>
      <c r="J133" s="151">
        <f>ROUND($I$133*$H$133,2)</f>
        <v>0</v>
      </c>
      <c r="K133" s="147" t="s">
        <v>146</v>
      </c>
      <c r="L133" s="43"/>
      <c r="M133" s="152"/>
      <c r="N133" s="153" t="s">
        <v>43</v>
      </c>
      <c r="O133" s="24"/>
      <c r="P133" s="154">
        <f>$O$133*$H$133</f>
        <v>0</v>
      </c>
      <c r="Q133" s="154">
        <v>0.00014</v>
      </c>
      <c r="R133" s="154">
        <f>$Q$133*$H$133</f>
        <v>0.0006929999999999999</v>
      </c>
      <c r="S133" s="154">
        <v>0</v>
      </c>
      <c r="T133" s="155">
        <f>$S$133*$H$133</f>
        <v>0</v>
      </c>
      <c r="AR133" s="89" t="s">
        <v>147</v>
      </c>
      <c r="AT133" s="89" t="s">
        <v>142</v>
      </c>
      <c r="AU133" s="89" t="s">
        <v>80</v>
      </c>
      <c r="AY133" s="6" t="s">
        <v>139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21</v>
      </c>
      <c r="BK133" s="156">
        <f>ROUND($I$133*$H$133,2)</f>
        <v>0</v>
      </c>
      <c r="BL133" s="89" t="s">
        <v>147</v>
      </c>
      <c r="BM133" s="89" t="s">
        <v>203</v>
      </c>
    </row>
    <row r="134" spans="2:47" s="6" customFormat="1" ht="16.5" customHeight="1">
      <c r="B134" s="23"/>
      <c r="C134" s="24"/>
      <c r="D134" s="157" t="s">
        <v>149</v>
      </c>
      <c r="E134" s="24"/>
      <c r="F134" s="158" t="s">
        <v>204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149</v>
      </c>
      <c r="AU134" s="6" t="s">
        <v>80</v>
      </c>
    </row>
    <row r="135" spans="2:51" s="6" customFormat="1" ht="15.75" customHeight="1">
      <c r="B135" s="159"/>
      <c r="C135" s="160"/>
      <c r="D135" s="161" t="s">
        <v>156</v>
      </c>
      <c r="E135" s="160"/>
      <c r="F135" s="162" t="s">
        <v>205</v>
      </c>
      <c r="G135" s="160"/>
      <c r="H135" s="163">
        <v>4.95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156</v>
      </c>
      <c r="AU135" s="167" t="s">
        <v>80</v>
      </c>
      <c r="AV135" s="167" t="s">
        <v>80</v>
      </c>
      <c r="AW135" s="167" t="s">
        <v>93</v>
      </c>
      <c r="AX135" s="167" t="s">
        <v>72</v>
      </c>
      <c r="AY135" s="167" t="s">
        <v>139</v>
      </c>
    </row>
    <row r="136" spans="2:65" s="6" customFormat="1" ht="15.75" customHeight="1">
      <c r="B136" s="23"/>
      <c r="C136" s="145" t="s">
        <v>26</v>
      </c>
      <c r="D136" s="145" t="s">
        <v>142</v>
      </c>
      <c r="E136" s="146" t="s">
        <v>206</v>
      </c>
      <c r="F136" s="147" t="s">
        <v>207</v>
      </c>
      <c r="G136" s="148" t="s">
        <v>167</v>
      </c>
      <c r="H136" s="149">
        <v>1</v>
      </c>
      <c r="I136" s="150"/>
      <c r="J136" s="151">
        <f>ROUND($I$136*$H$136,2)</f>
        <v>0</v>
      </c>
      <c r="K136" s="147" t="s">
        <v>146</v>
      </c>
      <c r="L136" s="43"/>
      <c r="M136" s="152"/>
      <c r="N136" s="153" t="s">
        <v>43</v>
      </c>
      <c r="O136" s="24"/>
      <c r="P136" s="154">
        <f>$O$136*$H$136</f>
        <v>0</v>
      </c>
      <c r="Q136" s="154">
        <v>0.00785</v>
      </c>
      <c r="R136" s="154">
        <f>$Q$136*$H$136</f>
        <v>0.00785</v>
      </c>
      <c r="S136" s="154">
        <v>0</v>
      </c>
      <c r="T136" s="155">
        <f>$S$136*$H$136</f>
        <v>0</v>
      </c>
      <c r="AR136" s="89" t="s">
        <v>147</v>
      </c>
      <c r="AT136" s="89" t="s">
        <v>142</v>
      </c>
      <c r="AU136" s="89" t="s">
        <v>80</v>
      </c>
      <c r="AY136" s="6" t="s">
        <v>139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21</v>
      </c>
      <c r="BK136" s="156">
        <f>ROUND($I$136*$H$136,2)</f>
        <v>0</v>
      </c>
      <c r="BL136" s="89" t="s">
        <v>147</v>
      </c>
      <c r="BM136" s="89" t="s">
        <v>208</v>
      </c>
    </row>
    <row r="137" spans="2:47" s="6" customFormat="1" ht="16.5" customHeight="1">
      <c r="B137" s="23"/>
      <c r="C137" s="24"/>
      <c r="D137" s="157" t="s">
        <v>149</v>
      </c>
      <c r="E137" s="24"/>
      <c r="F137" s="158" t="s">
        <v>207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149</v>
      </c>
      <c r="AU137" s="6" t="s">
        <v>80</v>
      </c>
    </row>
    <row r="138" spans="2:51" s="6" customFormat="1" ht="15.75" customHeight="1">
      <c r="B138" s="159"/>
      <c r="C138" s="160"/>
      <c r="D138" s="161" t="s">
        <v>156</v>
      </c>
      <c r="E138" s="160"/>
      <c r="F138" s="162" t="s">
        <v>209</v>
      </c>
      <c r="G138" s="160"/>
      <c r="H138" s="163">
        <v>1</v>
      </c>
      <c r="J138" s="160"/>
      <c r="K138" s="160"/>
      <c r="L138" s="164"/>
      <c r="M138" s="165"/>
      <c r="N138" s="160"/>
      <c r="O138" s="160"/>
      <c r="P138" s="160"/>
      <c r="Q138" s="160"/>
      <c r="R138" s="160"/>
      <c r="S138" s="160"/>
      <c r="T138" s="166"/>
      <c r="AT138" s="167" t="s">
        <v>156</v>
      </c>
      <c r="AU138" s="167" t="s">
        <v>80</v>
      </c>
      <c r="AV138" s="167" t="s">
        <v>80</v>
      </c>
      <c r="AW138" s="167" t="s">
        <v>93</v>
      </c>
      <c r="AX138" s="167" t="s">
        <v>72</v>
      </c>
      <c r="AY138" s="167" t="s">
        <v>139</v>
      </c>
    </row>
    <row r="139" spans="2:63" s="132" customFormat="1" ht="30.75" customHeight="1">
      <c r="B139" s="133"/>
      <c r="C139" s="134"/>
      <c r="D139" s="134" t="s">
        <v>71</v>
      </c>
      <c r="E139" s="143" t="s">
        <v>177</v>
      </c>
      <c r="F139" s="143" t="s">
        <v>210</v>
      </c>
      <c r="G139" s="134"/>
      <c r="H139" s="134"/>
      <c r="J139" s="144">
        <f>$BK$139</f>
        <v>0</v>
      </c>
      <c r="K139" s="134"/>
      <c r="L139" s="137"/>
      <c r="M139" s="138"/>
      <c r="N139" s="134"/>
      <c r="O139" s="134"/>
      <c r="P139" s="139">
        <f>SUM($P$140:$P$195)</f>
        <v>0</v>
      </c>
      <c r="Q139" s="134"/>
      <c r="R139" s="139">
        <f>SUM($R$140:$R$195)</f>
        <v>1.3348866300000002</v>
      </c>
      <c r="S139" s="134"/>
      <c r="T139" s="140">
        <f>SUM($T$140:$T$195)</f>
        <v>0</v>
      </c>
      <c r="AR139" s="141" t="s">
        <v>21</v>
      </c>
      <c r="AT139" s="141" t="s">
        <v>71</v>
      </c>
      <c r="AU139" s="141" t="s">
        <v>21</v>
      </c>
      <c r="AY139" s="141" t="s">
        <v>139</v>
      </c>
      <c r="BK139" s="142">
        <f>SUM($BK$140:$BK$195)</f>
        <v>0</v>
      </c>
    </row>
    <row r="140" spans="2:65" s="6" customFormat="1" ht="15.75" customHeight="1">
      <c r="B140" s="23"/>
      <c r="C140" s="145" t="s">
        <v>211</v>
      </c>
      <c r="D140" s="145" t="s">
        <v>142</v>
      </c>
      <c r="E140" s="146" t="s">
        <v>212</v>
      </c>
      <c r="F140" s="147" t="s">
        <v>213</v>
      </c>
      <c r="G140" s="148" t="s">
        <v>167</v>
      </c>
      <c r="H140" s="149">
        <v>3.1</v>
      </c>
      <c r="I140" s="150"/>
      <c r="J140" s="151">
        <f>ROUND($I$140*$H$140,2)</f>
        <v>0</v>
      </c>
      <c r="K140" s="147" t="s">
        <v>146</v>
      </c>
      <c r="L140" s="43"/>
      <c r="M140" s="152"/>
      <c r="N140" s="153" t="s">
        <v>43</v>
      </c>
      <c r="O140" s="24"/>
      <c r="P140" s="154">
        <f>$O$140*$H$140</f>
        <v>0</v>
      </c>
      <c r="Q140" s="154">
        <v>0.00735</v>
      </c>
      <c r="R140" s="154">
        <f>$Q$140*$H$140</f>
        <v>0.022785</v>
      </c>
      <c r="S140" s="154">
        <v>0</v>
      </c>
      <c r="T140" s="155">
        <f>$S$140*$H$140</f>
        <v>0</v>
      </c>
      <c r="AR140" s="89" t="s">
        <v>147</v>
      </c>
      <c r="AT140" s="89" t="s">
        <v>142</v>
      </c>
      <c r="AU140" s="89" t="s">
        <v>80</v>
      </c>
      <c r="AY140" s="6" t="s">
        <v>139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21</v>
      </c>
      <c r="BK140" s="156">
        <f>ROUND($I$140*$H$140,2)</f>
        <v>0</v>
      </c>
      <c r="BL140" s="89" t="s">
        <v>147</v>
      </c>
      <c r="BM140" s="89" t="s">
        <v>214</v>
      </c>
    </row>
    <row r="141" spans="2:47" s="6" customFormat="1" ht="16.5" customHeight="1">
      <c r="B141" s="23"/>
      <c r="C141" s="24"/>
      <c r="D141" s="157" t="s">
        <v>149</v>
      </c>
      <c r="E141" s="24"/>
      <c r="F141" s="158" t="s">
        <v>213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149</v>
      </c>
      <c r="AU141" s="6" t="s">
        <v>80</v>
      </c>
    </row>
    <row r="142" spans="2:51" s="6" customFormat="1" ht="15.75" customHeight="1">
      <c r="B142" s="159"/>
      <c r="C142" s="160"/>
      <c r="D142" s="161" t="s">
        <v>156</v>
      </c>
      <c r="E142" s="160"/>
      <c r="F142" s="162" t="s">
        <v>215</v>
      </c>
      <c r="G142" s="160"/>
      <c r="H142" s="163">
        <v>3.1</v>
      </c>
      <c r="J142" s="160"/>
      <c r="K142" s="160"/>
      <c r="L142" s="164"/>
      <c r="M142" s="165"/>
      <c r="N142" s="160"/>
      <c r="O142" s="160"/>
      <c r="P142" s="160"/>
      <c r="Q142" s="160"/>
      <c r="R142" s="160"/>
      <c r="S142" s="160"/>
      <c r="T142" s="166"/>
      <c r="AT142" s="167" t="s">
        <v>156</v>
      </c>
      <c r="AU142" s="167" t="s">
        <v>80</v>
      </c>
      <c r="AV142" s="167" t="s">
        <v>80</v>
      </c>
      <c r="AW142" s="167" t="s">
        <v>93</v>
      </c>
      <c r="AX142" s="167" t="s">
        <v>72</v>
      </c>
      <c r="AY142" s="167" t="s">
        <v>139</v>
      </c>
    </row>
    <row r="143" spans="2:65" s="6" customFormat="1" ht="15.75" customHeight="1">
      <c r="B143" s="23"/>
      <c r="C143" s="145" t="s">
        <v>216</v>
      </c>
      <c r="D143" s="145" t="s">
        <v>142</v>
      </c>
      <c r="E143" s="146" t="s">
        <v>217</v>
      </c>
      <c r="F143" s="147" t="s">
        <v>218</v>
      </c>
      <c r="G143" s="148" t="s">
        <v>167</v>
      </c>
      <c r="H143" s="149">
        <v>3.1</v>
      </c>
      <c r="I143" s="150"/>
      <c r="J143" s="151">
        <f>ROUND($I$143*$H$143,2)</f>
        <v>0</v>
      </c>
      <c r="K143" s="147" t="s">
        <v>146</v>
      </c>
      <c r="L143" s="43"/>
      <c r="M143" s="152"/>
      <c r="N143" s="153" t="s">
        <v>43</v>
      </c>
      <c r="O143" s="24"/>
      <c r="P143" s="154">
        <f>$O$143*$H$143</f>
        <v>0</v>
      </c>
      <c r="Q143" s="154">
        <v>0.00047</v>
      </c>
      <c r="R143" s="154">
        <f>$Q$143*$H$143</f>
        <v>0.001457</v>
      </c>
      <c r="S143" s="154">
        <v>0</v>
      </c>
      <c r="T143" s="155">
        <f>$S$143*$H$143</f>
        <v>0</v>
      </c>
      <c r="AR143" s="89" t="s">
        <v>147</v>
      </c>
      <c r="AT143" s="89" t="s">
        <v>142</v>
      </c>
      <c r="AU143" s="89" t="s">
        <v>80</v>
      </c>
      <c r="AY143" s="6" t="s">
        <v>139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21</v>
      </c>
      <c r="BK143" s="156">
        <f>ROUND($I$143*$H$143,2)</f>
        <v>0</v>
      </c>
      <c r="BL143" s="89" t="s">
        <v>147</v>
      </c>
      <c r="BM143" s="89" t="s">
        <v>219</v>
      </c>
    </row>
    <row r="144" spans="2:47" s="6" customFormat="1" ht="16.5" customHeight="1">
      <c r="B144" s="23"/>
      <c r="C144" s="24"/>
      <c r="D144" s="157" t="s">
        <v>149</v>
      </c>
      <c r="E144" s="24"/>
      <c r="F144" s="158" t="s">
        <v>218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149</v>
      </c>
      <c r="AU144" s="6" t="s">
        <v>80</v>
      </c>
    </row>
    <row r="145" spans="2:65" s="6" customFormat="1" ht="15.75" customHeight="1">
      <c r="B145" s="23"/>
      <c r="C145" s="145" t="s">
        <v>220</v>
      </c>
      <c r="D145" s="145" t="s">
        <v>142</v>
      </c>
      <c r="E145" s="146" t="s">
        <v>221</v>
      </c>
      <c r="F145" s="147" t="s">
        <v>222</v>
      </c>
      <c r="G145" s="148" t="s">
        <v>167</v>
      </c>
      <c r="H145" s="149">
        <v>3.1</v>
      </c>
      <c r="I145" s="150"/>
      <c r="J145" s="151">
        <f>ROUND($I$145*$H$145,2)</f>
        <v>0</v>
      </c>
      <c r="K145" s="147" t="s">
        <v>146</v>
      </c>
      <c r="L145" s="43"/>
      <c r="M145" s="152"/>
      <c r="N145" s="153" t="s">
        <v>43</v>
      </c>
      <c r="O145" s="24"/>
      <c r="P145" s="154">
        <f>$O$145*$H$145</f>
        <v>0</v>
      </c>
      <c r="Q145" s="154">
        <v>0.00489</v>
      </c>
      <c r="R145" s="154">
        <f>$Q$145*$H$145</f>
        <v>0.015159</v>
      </c>
      <c r="S145" s="154">
        <v>0</v>
      </c>
      <c r="T145" s="155">
        <f>$S$145*$H$145</f>
        <v>0</v>
      </c>
      <c r="AR145" s="89" t="s">
        <v>147</v>
      </c>
      <c r="AT145" s="89" t="s">
        <v>142</v>
      </c>
      <c r="AU145" s="89" t="s">
        <v>80</v>
      </c>
      <c r="AY145" s="6" t="s">
        <v>139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21</v>
      </c>
      <c r="BK145" s="156">
        <f>ROUND($I$145*$H$145,2)</f>
        <v>0</v>
      </c>
      <c r="BL145" s="89" t="s">
        <v>147</v>
      </c>
      <c r="BM145" s="89" t="s">
        <v>223</v>
      </c>
    </row>
    <row r="146" spans="2:47" s="6" customFormat="1" ht="16.5" customHeight="1">
      <c r="B146" s="23"/>
      <c r="C146" s="24"/>
      <c r="D146" s="157" t="s">
        <v>149</v>
      </c>
      <c r="E146" s="24"/>
      <c r="F146" s="158" t="s">
        <v>224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149</v>
      </c>
      <c r="AU146" s="6" t="s">
        <v>80</v>
      </c>
    </row>
    <row r="147" spans="2:65" s="6" customFormat="1" ht="15.75" customHeight="1">
      <c r="B147" s="23"/>
      <c r="C147" s="145" t="s">
        <v>225</v>
      </c>
      <c r="D147" s="145" t="s">
        <v>142</v>
      </c>
      <c r="E147" s="146" t="s">
        <v>226</v>
      </c>
      <c r="F147" s="147" t="s">
        <v>227</v>
      </c>
      <c r="G147" s="148" t="s">
        <v>167</v>
      </c>
      <c r="H147" s="149">
        <v>3.1</v>
      </c>
      <c r="I147" s="150"/>
      <c r="J147" s="151">
        <f>ROUND($I$147*$H$147,2)</f>
        <v>0</v>
      </c>
      <c r="K147" s="147" t="s">
        <v>146</v>
      </c>
      <c r="L147" s="43"/>
      <c r="M147" s="152"/>
      <c r="N147" s="153" t="s">
        <v>43</v>
      </c>
      <c r="O147" s="24"/>
      <c r="P147" s="154">
        <f>$O$147*$H$147</f>
        <v>0</v>
      </c>
      <c r="Q147" s="154">
        <v>0.01838</v>
      </c>
      <c r="R147" s="154">
        <f>$Q$147*$H$147</f>
        <v>0.056978</v>
      </c>
      <c r="S147" s="154">
        <v>0</v>
      </c>
      <c r="T147" s="155">
        <f>$S$147*$H$147</f>
        <v>0</v>
      </c>
      <c r="AR147" s="89" t="s">
        <v>147</v>
      </c>
      <c r="AT147" s="89" t="s">
        <v>142</v>
      </c>
      <c r="AU147" s="89" t="s">
        <v>80</v>
      </c>
      <c r="AY147" s="6" t="s">
        <v>139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21</v>
      </c>
      <c r="BK147" s="156">
        <f>ROUND($I$147*$H$147,2)</f>
        <v>0</v>
      </c>
      <c r="BL147" s="89" t="s">
        <v>147</v>
      </c>
      <c r="BM147" s="89" t="s">
        <v>228</v>
      </c>
    </row>
    <row r="148" spans="2:47" s="6" customFormat="1" ht="16.5" customHeight="1">
      <c r="B148" s="23"/>
      <c r="C148" s="24"/>
      <c r="D148" s="157" t="s">
        <v>149</v>
      </c>
      <c r="E148" s="24"/>
      <c r="F148" s="158" t="s">
        <v>227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149</v>
      </c>
      <c r="AU148" s="6" t="s">
        <v>80</v>
      </c>
    </row>
    <row r="149" spans="2:65" s="6" customFormat="1" ht="15.75" customHeight="1">
      <c r="B149" s="23"/>
      <c r="C149" s="145" t="s">
        <v>8</v>
      </c>
      <c r="D149" s="145" t="s">
        <v>142</v>
      </c>
      <c r="E149" s="146" t="s">
        <v>229</v>
      </c>
      <c r="F149" s="147" t="s">
        <v>230</v>
      </c>
      <c r="G149" s="148" t="s">
        <v>167</v>
      </c>
      <c r="H149" s="149">
        <v>2.16</v>
      </c>
      <c r="I149" s="150"/>
      <c r="J149" s="151">
        <f>ROUND($I$149*$H$149,2)</f>
        <v>0</v>
      </c>
      <c r="K149" s="147" t="s">
        <v>146</v>
      </c>
      <c r="L149" s="43"/>
      <c r="M149" s="152"/>
      <c r="N149" s="153" t="s">
        <v>43</v>
      </c>
      <c r="O149" s="24"/>
      <c r="P149" s="154">
        <f>$O$149*$H$149</f>
        <v>0</v>
      </c>
      <c r="Q149" s="154">
        <v>0.00735</v>
      </c>
      <c r="R149" s="154">
        <f>$Q$149*$H$149</f>
        <v>0.015876</v>
      </c>
      <c r="S149" s="154">
        <v>0</v>
      </c>
      <c r="T149" s="155">
        <f>$S$149*$H$149</f>
        <v>0</v>
      </c>
      <c r="AR149" s="89" t="s">
        <v>147</v>
      </c>
      <c r="AT149" s="89" t="s">
        <v>142</v>
      </c>
      <c r="AU149" s="89" t="s">
        <v>80</v>
      </c>
      <c r="AY149" s="6" t="s">
        <v>139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21</v>
      </c>
      <c r="BK149" s="156">
        <f>ROUND($I$149*$H$149,2)</f>
        <v>0</v>
      </c>
      <c r="BL149" s="89" t="s">
        <v>147</v>
      </c>
      <c r="BM149" s="89" t="s">
        <v>231</v>
      </c>
    </row>
    <row r="150" spans="2:47" s="6" customFormat="1" ht="16.5" customHeight="1">
      <c r="B150" s="23"/>
      <c r="C150" s="24"/>
      <c r="D150" s="157" t="s">
        <v>149</v>
      </c>
      <c r="E150" s="24"/>
      <c r="F150" s="158" t="s">
        <v>230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149</v>
      </c>
      <c r="AU150" s="6" t="s">
        <v>80</v>
      </c>
    </row>
    <row r="151" spans="2:51" s="6" customFormat="1" ht="15.75" customHeight="1">
      <c r="B151" s="159"/>
      <c r="C151" s="160"/>
      <c r="D151" s="161" t="s">
        <v>156</v>
      </c>
      <c r="E151" s="160"/>
      <c r="F151" s="162" t="s">
        <v>232</v>
      </c>
      <c r="G151" s="160"/>
      <c r="H151" s="163">
        <v>2.16</v>
      </c>
      <c r="J151" s="160"/>
      <c r="K151" s="160"/>
      <c r="L151" s="164"/>
      <c r="M151" s="165"/>
      <c r="N151" s="160"/>
      <c r="O151" s="160"/>
      <c r="P151" s="160"/>
      <c r="Q151" s="160"/>
      <c r="R151" s="160"/>
      <c r="S151" s="160"/>
      <c r="T151" s="166"/>
      <c r="AT151" s="167" t="s">
        <v>156</v>
      </c>
      <c r="AU151" s="167" t="s">
        <v>80</v>
      </c>
      <c r="AV151" s="167" t="s">
        <v>80</v>
      </c>
      <c r="AW151" s="167" t="s">
        <v>93</v>
      </c>
      <c r="AX151" s="167" t="s">
        <v>72</v>
      </c>
      <c r="AY151" s="167" t="s">
        <v>139</v>
      </c>
    </row>
    <row r="152" spans="2:65" s="6" customFormat="1" ht="15.75" customHeight="1">
      <c r="B152" s="23"/>
      <c r="C152" s="145" t="s">
        <v>233</v>
      </c>
      <c r="D152" s="145" t="s">
        <v>142</v>
      </c>
      <c r="E152" s="146" t="s">
        <v>234</v>
      </c>
      <c r="F152" s="147" t="s">
        <v>235</v>
      </c>
      <c r="G152" s="148" t="s">
        <v>167</v>
      </c>
      <c r="H152" s="149">
        <v>35.451</v>
      </c>
      <c r="I152" s="150"/>
      <c r="J152" s="151">
        <f>ROUND($I$152*$H$152,2)</f>
        <v>0</v>
      </c>
      <c r="K152" s="147" t="s">
        <v>146</v>
      </c>
      <c r="L152" s="43"/>
      <c r="M152" s="152"/>
      <c r="N152" s="153" t="s">
        <v>43</v>
      </c>
      <c r="O152" s="24"/>
      <c r="P152" s="154">
        <f>$O$152*$H$152</f>
        <v>0</v>
      </c>
      <c r="Q152" s="154">
        <v>0.00047</v>
      </c>
      <c r="R152" s="154">
        <f>$Q$152*$H$152</f>
        <v>0.016661969999999998</v>
      </c>
      <c r="S152" s="154">
        <v>0</v>
      </c>
      <c r="T152" s="155">
        <f>$S$152*$H$152</f>
        <v>0</v>
      </c>
      <c r="AR152" s="89" t="s">
        <v>147</v>
      </c>
      <c r="AT152" s="89" t="s">
        <v>142</v>
      </c>
      <c r="AU152" s="89" t="s">
        <v>80</v>
      </c>
      <c r="AY152" s="6" t="s">
        <v>139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21</v>
      </c>
      <c r="BK152" s="156">
        <f>ROUND($I$152*$H$152,2)</f>
        <v>0</v>
      </c>
      <c r="BL152" s="89" t="s">
        <v>147</v>
      </c>
      <c r="BM152" s="89" t="s">
        <v>236</v>
      </c>
    </row>
    <row r="153" spans="2:47" s="6" customFormat="1" ht="16.5" customHeight="1">
      <c r="B153" s="23"/>
      <c r="C153" s="24"/>
      <c r="D153" s="157" t="s">
        <v>149</v>
      </c>
      <c r="E153" s="24"/>
      <c r="F153" s="158" t="s">
        <v>235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149</v>
      </c>
      <c r="AU153" s="6" t="s">
        <v>80</v>
      </c>
    </row>
    <row r="154" spans="2:51" s="6" customFormat="1" ht="15.75" customHeight="1">
      <c r="B154" s="159"/>
      <c r="C154" s="160"/>
      <c r="D154" s="161" t="s">
        <v>156</v>
      </c>
      <c r="E154" s="160"/>
      <c r="F154" s="162" t="s">
        <v>237</v>
      </c>
      <c r="G154" s="160"/>
      <c r="H154" s="163">
        <v>35.451</v>
      </c>
      <c r="J154" s="160"/>
      <c r="K154" s="160"/>
      <c r="L154" s="164"/>
      <c r="M154" s="165"/>
      <c r="N154" s="160"/>
      <c r="O154" s="160"/>
      <c r="P154" s="160"/>
      <c r="Q154" s="160"/>
      <c r="R154" s="160"/>
      <c r="S154" s="160"/>
      <c r="T154" s="166"/>
      <c r="AT154" s="167" t="s">
        <v>156</v>
      </c>
      <c r="AU154" s="167" t="s">
        <v>80</v>
      </c>
      <c r="AV154" s="167" t="s">
        <v>80</v>
      </c>
      <c r="AW154" s="167" t="s">
        <v>93</v>
      </c>
      <c r="AX154" s="167" t="s">
        <v>21</v>
      </c>
      <c r="AY154" s="167" t="s">
        <v>139</v>
      </c>
    </row>
    <row r="155" spans="2:65" s="6" customFormat="1" ht="15.75" customHeight="1">
      <c r="B155" s="23"/>
      <c r="C155" s="145" t="s">
        <v>238</v>
      </c>
      <c r="D155" s="145" t="s">
        <v>142</v>
      </c>
      <c r="E155" s="146" t="s">
        <v>239</v>
      </c>
      <c r="F155" s="147" t="s">
        <v>240</v>
      </c>
      <c r="G155" s="148" t="s">
        <v>167</v>
      </c>
      <c r="H155" s="149">
        <v>23.66</v>
      </c>
      <c r="I155" s="150"/>
      <c r="J155" s="151">
        <f>ROUND($I$155*$H$155,2)</f>
        <v>0</v>
      </c>
      <c r="K155" s="147" t="s">
        <v>146</v>
      </c>
      <c r="L155" s="43"/>
      <c r="M155" s="152"/>
      <c r="N155" s="153" t="s">
        <v>43</v>
      </c>
      <c r="O155" s="24"/>
      <c r="P155" s="154">
        <f>$O$155*$H$155</f>
        <v>0</v>
      </c>
      <c r="Q155" s="154">
        <v>0.02048</v>
      </c>
      <c r="R155" s="154">
        <f>$Q$155*$H$155</f>
        <v>0.48455680000000007</v>
      </c>
      <c r="S155" s="154">
        <v>0</v>
      </c>
      <c r="T155" s="155">
        <f>$S$155*$H$155</f>
        <v>0</v>
      </c>
      <c r="AR155" s="89" t="s">
        <v>147</v>
      </c>
      <c r="AT155" s="89" t="s">
        <v>142</v>
      </c>
      <c r="AU155" s="89" t="s">
        <v>80</v>
      </c>
      <c r="AY155" s="6" t="s">
        <v>139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21</v>
      </c>
      <c r="BK155" s="156">
        <f>ROUND($I$155*$H$155,2)</f>
        <v>0</v>
      </c>
      <c r="BL155" s="89" t="s">
        <v>147</v>
      </c>
      <c r="BM155" s="89" t="s">
        <v>241</v>
      </c>
    </row>
    <row r="156" spans="2:47" s="6" customFormat="1" ht="16.5" customHeight="1">
      <c r="B156" s="23"/>
      <c r="C156" s="24"/>
      <c r="D156" s="157" t="s">
        <v>149</v>
      </c>
      <c r="E156" s="24"/>
      <c r="F156" s="158" t="s">
        <v>242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149</v>
      </c>
      <c r="AU156" s="6" t="s">
        <v>80</v>
      </c>
    </row>
    <row r="157" spans="2:51" s="6" customFormat="1" ht="15.75" customHeight="1">
      <c r="B157" s="159"/>
      <c r="C157" s="160"/>
      <c r="D157" s="161" t="s">
        <v>156</v>
      </c>
      <c r="E157" s="160"/>
      <c r="F157" s="162" t="s">
        <v>243</v>
      </c>
      <c r="G157" s="160"/>
      <c r="H157" s="163">
        <v>23.66</v>
      </c>
      <c r="J157" s="160"/>
      <c r="K157" s="160"/>
      <c r="L157" s="164"/>
      <c r="M157" s="165"/>
      <c r="N157" s="160"/>
      <c r="O157" s="160"/>
      <c r="P157" s="160"/>
      <c r="Q157" s="160"/>
      <c r="R157" s="160"/>
      <c r="S157" s="160"/>
      <c r="T157" s="166"/>
      <c r="AT157" s="167" t="s">
        <v>156</v>
      </c>
      <c r="AU157" s="167" t="s">
        <v>80</v>
      </c>
      <c r="AV157" s="167" t="s">
        <v>80</v>
      </c>
      <c r="AW157" s="167" t="s">
        <v>93</v>
      </c>
      <c r="AX157" s="167" t="s">
        <v>21</v>
      </c>
      <c r="AY157" s="167" t="s">
        <v>139</v>
      </c>
    </row>
    <row r="158" spans="2:65" s="6" customFormat="1" ht="15.75" customHeight="1">
      <c r="B158" s="23"/>
      <c r="C158" s="145" t="s">
        <v>244</v>
      </c>
      <c r="D158" s="145" t="s">
        <v>142</v>
      </c>
      <c r="E158" s="146" t="s">
        <v>245</v>
      </c>
      <c r="F158" s="147" t="s">
        <v>246</v>
      </c>
      <c r="G158" s="148" t="s">
        <v>167</v>
      </c>
      <c r="H158" s="149">
        <v>10.702</v>
      </c>
      <c r="I158" s="150"/>
      <c r="J158" s="151">
        <f>ROUND($I$158*$H$158,2)</f>
        <v>0</v>
      </c>
      <c r="K158" s="147" t="s">
        <v>146</v>
      </c>
      <c r="L158" s="43"/>
      <c r="M158" s="152"/>
      <c r="N158" s="153" t="s">
        <v>43</v>
      </c>
      <c r="O158" s="24"/>
      <c r="P158" s="154">
        <f>$O$158*$H$158</f>
        <v>0</v>
      </c>
      <c r="Q158" s="154">
        <v>0.00489</v>
      </c>
      <c r="R158" s="154">
        <f>$Q$158*$H$158</f>
        <v>0.05233278</v>
      </c>
      <c r="S158" s="154">
        <v>0</v>
      </c>
      <c r="T158" s="155">
        <f>$S$158*$H$158</f>
        <v>0</v>
      </c>
      <c r="AR158" s="89" t="s">
        <v>147</v>
      </c>
      <c r="AT158" s="89" t="s">
        <v>142</v>
      </c>
      <c r="AU158" s="89" t="s">
        <v>80</v>
      </c>
      <c r="AY158" s="6" t="s">
        <v>139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21</v>
      </c>
      <c r="BK158" s="156">
        <f>ROUND($I$158*$H$158,2)</f>
        <v>0</v>
      </c>
      <c r="BL158" s="89" t="s">
        <v>147</v>
      </c>
      <c r="BM158" s="89" t="s">
        <v>247</v>
      </c>
    </row>
    <row r="159" spans="2:47" s="6" customFormat="1" ht="16.5" customHeight="1">
      <c r="B159" s="23"/>
      <c r="C159" s="24"/>
      <c r="D159" s="157" t="s">
        <v>149</v>
      </c>
      <c r="E159" s="24"/>
      <c r="F159" s="158" t="s">
        <v>248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149</v>
      </c>
      <c r="AU159" s="6" t="s">
        <v>80</v>
      </c>
    </row>
    <row r="160" spans="2:51" s="6" customFormat="1" ht="15.75" customHeight="1">
      <c r="B160" s="159"/>
      <c r="C160" s="160"/>
      <c r="D160" s="161" t="s">
        <v>156</v>
      </c>
      <c r="E160" s="160"/>
      <c r="F160" s="162" t="s">
        <v>249</v>
      </c>
      <c r="G160" s="160"/>
      <c r="H160" s="163">
        <v>11.22</v>
      </c>
      <c r="J160" s="160"/>
      <c r="K160" s="160"/>
      <c r="L160" s="164"/>
      <c r="M160" s="165"/>
      <c r="N160" s="160"/>
      <c r="O160" s="160"/>
      <c r="P160" s="160"/>
      <c r="Q160" s="160"/>
      <c r="R160" s="160"/>
      <c r="S160" s="160"/>
      <c r="T160" s="166"/>
      <c r="AT160" s="167" t="s">
        <v>156</v>
      </c>
      <c r="AU160" s="167" t="s">
        <v>80</v>
      </c>
      <c r="AV160" s="167" t="s">
        <v>80</v>
      </c>
      <c r="AW160" s="167" t="s">
        <v>93</v>
      </c>
      <c r="AX160" s="167" t="s">
        <v>72</v>
      </c>
      <c r="AY160" s="167" t="s">
        <v>139</v>
      </c>
    </row>
    <row r="161" spans="2:51" s="6" customFormat="1" ht="15.75" customHeight="1">
      <c r="B161" s="159"/>
      <c r="C161" s="160"/>
      <c r="D161" s="161" t="s">
        <v>156</v>
      </c>
      <c r="E161" s="160"/>
      <c r="F161" s="162" t="s">
        <v>250</v>
      </c>
      <c r="G161" s="160"/>
      <c r="H161" s="163">
        <v>-0.518</v>
      </c>
      <c r="J161" s="160"/>
      <c r="K161" s="160"/>
      <c r="L161" s="164"/>
      <c r="M161" s="165"/>
      <c r="N161" s="160"/>
      <c r="O161" s="160"/>
      <c r="P161" s="160"/>
      <c r="Q161" s="160"/>
      <c r="R161" s="160"/>
      <c r="S161" s="160"/>
      <c r="T161" s="166"/>
      <c r="AT161" s="167" t="s">
        <v>156</v>
      </c>
      <c r="AU161" s="167" t="s">
        <v>80</v>
      </c>
      <c r="AV161" s="167" t="s">
        <v>80</v>
      </c>
      <c r="AW161" s="167" t="s">
        <v>93</v>
      </c>
      <c r="AX161" s="167" t="s">
        <v>72</v>
      </c>
      <c r="AY161" s="167" t="s">
        <v>139</v>
      </c>
    </row>
    <row r="162" spans="2:65" s="6" customFormat="1" ht="15.75" customHeight="1">
      <c r="B162" s="23"/>
      <c r="C162" s="145" t="s">
        <v>251</v>
      </c>
      <c r="D162" s="145" t="s">
        <v>142</v>
      </c>
      <c r="E162" s="146" t="s">
        <v>252</v>
      </c>
      <c r="F162" s="147" t="s">
        <v>253</v>
      </c>
      <c r="G162" s="148" t="s">
        <v>167</v>
      </c>
      <c r="H162" s="149">
        <v>16.57</v>
      </c>
      <c r="I162" s="150"/>
      <c r="J162" s="151">
        <f>ROUND($I$162*$H$162,2)</f>
        <v>0</v>
      </c>
      <c r="K162" s="147" t="s">
        <v>146</v>
      </c>
      <c r="L162" s="43"/>
      <c r="M162" s="152"/>
      <c r="N162" s="153" t="s">
        <v>43</v>
      </c>
      <c r="O162" s="24"/>
      <c r="P162" s="154">
        <f>$O$162*$H$162</f>
        <v>0</v>
      </c>
      <c r="Q162" s="154">
        <v>0.01575</v>
      </c>
      <c r="R162" s="154">
        <f>$Q$162*$H$162</f>
        <v>0.26097750000000003</v>
      </c>
      <c r="S162" s="154">
        <v>0</v>
      </c>
      <c r="T162" s="155">
        <f>$S$162*$H$162</f>
        <v>0</v>
      </c>
      <c r="AR162" s="89" t="s">
        <v>147</v>
      </c>
      <c r="AT162" s="89" t="s">
        <v>142</v>
      </c>
      <c r="AU162" s="89" t="s">
        <v>80</v>
      </c>
      <c r="AY162" s="6" t="s">
        <v>139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21</v>
      </c>
      <c r="BK162" s="156">
        <f>ROUND($I$162*$H$162,2)</f>
        <v>0</v>
      </c>
      <c r="BL162" s="89" t="s">
        <v>147</v>
      </c>
      <c r="BM162" s="89" t="s">
        <v>254</v>
      </c>
    </row>
    <row r="163" spans="2:47" s="6" customFormat="1" ht="16.5" customHeight="1">
      <c r="B163" s="23"/>
      <c r="C163" s="24"/>
      <c r="D163" s="157" t="s">
        <v>149</v>
      </c>
      <c r="E163" s="24"/>
      <c r="F163" s="158" t="s">
        <v>255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149</v>
      </c>
      <c r="AU163" s="6" t="s">
        <v>80</v>
      </c>
    </row>
    <row r="164" spans="2:51" s="6" customFormat="1" ht="15.75" customHeight="1">
      <c r="B164" s="159"/>
      <c r="C164" s="160"/>
      <c r="D164" s="161" t="s">
        <v>156</v>
      </c>
      <c r="E164" s="160"/>
      <c r="F164" s="162" t="s">
        <v>256</v>
      </c>
      <c r="G164" s="160"/>
      <c r="H164" s="163">
        <v>16.32</v>
      </c>
      <c r="J164" s="160"/>
      <c r="K164" s="160"/>
      <c r="L164" s="164"/>
      <c r="M164" s="165"/>
      <c r="N164" s="160"/>
      <c r="O164" s="160"/>
      <c r="P164" s="160"/>
      <c r="Q164" s="160"/>
      <c r="R164" s="160"/>
      <c r="S164" s="160"/>
      <c r="T164" s="166"/>
      <c r="AT164" s="167" t="s">
        <v>156</v>
      </c>
      <c r="AU164" s="167" t="s">
        <v>80</v>
      </c>
      <c r="AV164" s="167" t="s">
        <v>80</v>
      </c>
      <c r="AW164" s="167" t="s">
        <v>93</v>
      </c>
      <c r="AX164" s="167" t="s">
        <v>72</v>
      </c>
      <c r="AY164" s="167" t="s">
        <v>139</v>
      </c>
    </row>
    <row r="165" spans="2:51" s="6" customFormat="1" ht="15.75" customHeight="1">
      <c r="B165" s="159"/>
      <c r="C165" s="160"/>
      <c r="D165" s="161" t="s">
        <v>156</v>
      </c>
      <c r="E165" s="160"/>
      <c r="F165" s="162" t="s">
        <v>257</v>
      </c>
      <c r="G165" s="160"/>
      <c r="H165" s="163">
        <v>-2.24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156</v>
      </c>
      <c r="AU165" s="167" t="s">
        <v>80</v>
      </c>
      <c r="AV165" s="167" t="s">
        <v>80</v>
      </c>
      <c r="AW165" s="167" t="s">
        <v>93</v>
      </c>
      <c r="AX165" s="167" t="s">
        <v>72</v>
      </c>
      <c r="AY165" s="167" t="s">
        <v>139</v>
      </c>
    </row>
    <row r="166" spans="2:51" s="6" customFormat="1" ht="15.75" customHeight="1">
      <c r="B166" s="159"/>
      <c r="C166" s="160"/>
      <c r="D166" s="161" t="s">
        <v>156</v>
      </c>
      <c r="E166" s="160"/>
      <c r="F166" s="162" t="s">
        <v>258</v>
      </c>
      <c r="G166" s="160"/>
      <c r="H166" s="163">
        <v>2.49</v>
      </c>
      <c r="J166" s="160"/>
      <c r="K166" s="160"/>
      <c r="L166" s="164"/>
      <c r="M166" s="165"/>
      <c r="N166" s="160"/>
      <c r="O166" s="160"/>
      <c r="P166" s="160"/>
      <c r="Q166" s="160"/>
      <c r="R166" s="160"/>
      <c r="S166" s="160"/>
      <c r="T166" s="166"/>
      <c r="AT166" s="167" t="s">
        <v>156</v>
      </c>
      <c r="AU166" s="167" t="s">
        <v>80</v>
      </c>
      <c r="AV166" s="167" t="s">
        <v>80</v>
      </c>
      <c r="AW166" s="167" t="s">
        <v>93</v>
      </c>
      <c r="AX166" s="167" t="s">
        <v>72</v>
      </c>
      <c r="AY166" s="167" t="s">
        <v>139</v>
      </c>
    </row>
    <row r="167" spans="2:65" s="6" customFormat="1" ht="15.75" customHeight="1">
      <c r="B167" s="23"/>
      <c r="C167" s="145" t="s">
        <v>259</v>
      </c>
      <c r="D167" s="145" t="s">
        <v>142</v>
      </c>
      <c r="E167" s="146" t="s">
        <v>260</v>
      </c>
      <c r="F167" s="147" t="s">
        <v>261</v>
      </c>
      <c r="G167" s="148" t="s">
        <v>167</v>
      </c>
      <c r="H167" s="149">
        <v>11.791</v>
      </c>
      <c r="I167" s="150"/>
      <c r="J167" s="151">
        <f>ROUND($I$167*$H$167,2)</f>
        <v>0</v>
      </c>
      <c r="K167" s="147" t="s">
        <v>146</v>
      </c>
      <c r="L167" s="43"/>
      <c r="M167" s="152"/>
      <c r="N167" s="153" t="s">
        <v>43</v>
      </c>
      <c r="O167" s="24"/>
      <c r="P167" s="154">
        <f>$O$167*$H$167</f>
        <v>0</v>
      </c>
      <c r="Q167" s="154">
        <v>0.01838</v>
      </c>
      <c r="R167" s="154">
        <f>$Q$167*$H$167</f>
        <v>0.21671858000000002</v>
      </c>
      <c r="S167" s="154">
        <v>0</v>
      </c>
      <c r="T167" s="155">
        <f>$S$167*$H$167</f>
        <v>0</v>
      </c>
      <c r="AR167" s="89" t="s">
        <v>147</v>
      </c>
      <c r="AT167" s="89" t="s">
        <v>142</v>
      </c>
      <c r="AU167" s="89" t="s">
        <v>80</v>
      </c>
      <c r="AY167" s="6" t="s">
        <v>139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9" t="s">
        <v>21</v>
      </c>
      <c r="BK167" s="156">
        <f>ROUND($I$167*$H$167,2)</f>
        <v>0</v>
      </c>
      <c r="BL167" s="89" t="s">
        <v>147</v>
      </c>
      <c r="BM167" s="89" t="s">
        <v>262</v>
      </c>
    </row>
    <row r="168" spans="2:47" s="6" customFormat="1" ht="16.5" customHeight="1">
      <c r="B168" s="23"/>
      <c r="C168" s="24"/>
      <c r="D168" s="157" t="s">
        <v>149</v>
      </c>
      <c r="E168" s="24"/>
      <c r="F168" s="158" t="s">
        <v>261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149</v>
      </c>
      <c r="AU168" s="6" t="s">
        <v>80</v>
      </c>
    </row>
    <row r="169" spans="2:51" s="6" customFormat="1" ht="15.75" customHeight="1">
      <c r="B169" s="159"/>
      <c r="C169" s="160"/>
      <c r="D169" s="161" t="s">
        <v>156</v>
      </c>
      <c r="E169" s="160"/>
      <c r="F169" s="162" t="s">
        <v>249</v>
      </c>
      <c r="G169" s="160"/>
      <c r="H169" s="163">
        <v>11.22</v>
      </c>
      <c r="J169" s="160"/>
      <c r="K169" s="160"/>
      <c r="L169" s="164"/>
      <c r="M169" s="165"/>
      <c r="N169" s="160"/>
      <c r="O169" s="160"/>
      <c r="P169" s="160"/>
      <c r="Q169" s="160"/>
      <c r="R169" s="160"/>
      <c r="S169" s="160"/>
      <c r="T169" s="166"/>
      <c r="AT169" s="167" t="s">
        <v>156</v>
      </c>
      <c r="AU169" s="167" t="s">
        <v>80</v>
      </c>
      <c r="AV169" s="167" t="s">
        <v>80</v>
      </c>
      <c r="AW169" s="167" t="s">
        <v>93</v>
      </c>
      <c r="AX169" s="167" t="s">
        <v>72</v>
      </c>
      <c r="AY169" s="167" t="s">
        <v>139</v>
      </c>
    </row>
    <row r="170" spans="2:51" s="6" customFormat="1" ht="15.75" customHeight="1">
      <c r="B170" s="159"/>
      <c r="C170" s="160"/>
      <c r="D170" s="161" t="s">
        <v>156</v>
      </c>
      <c r="E170" s="160"/>
      <c r="F170" s="162" t="s">
        <v>250</v>
      </c>
      <c r="G170" s="160"/>
      <c r="H170" s="163">
        <v>-0.518</v>
      </c>
      <c r="J170" s="160"/>
      <c r="K170" s="160"/>
      <c r="L170" s="164"/>
      <c r="M170" s="165"/>
      <c r="N170" s="160"/>
      <c r="O170" s="160"/>
      <c r="P170" s="160"/>
      <c r="Q170" s="160"/>
      <c r="R170" s="160"/>
      <c r="S170" s="160"/>
      <c r="T170" s="166"/>
      <c r="AT170" s="167" t="s">
        <v>156</v>
      </c>
      <c r="AU170" s="167" t="s">
        <v>80</v>
      </c>
      <c r="AV170" s="167" t="s">
        <v>80</v>
      </c>
      <c r="AW170" s="167" t="s">
        <v>93</v>
      </c>
      <c r="AX170" s="167" t="s">
        <v>72</v>
      </c>
      <c r="AY170" s="167" t="s">
        <v>139</v>
      </c>
    </row>
    <row r="171" spans="2:51" s="6" customFormat="1" ht="15.75" customHeight="1">
      <c r="B171" s="159"/>
      <c r="C171" s="160"/>
      <c r="D171" s="161" t="s">
        <v>156</v>
      </c>
      <c r="E171" s="160"/>
      <c r="F171" s="162" t="s">
        <v>263</v>
      </c>
      <c r="G171" s="160"/>
      <c r="H171" s="163">
        <v>1.089</v>
      </c>
      <c r="J171" s="160"/>
      <c r="K171" s="160"/>
      <c r="L171" s="164"/>
      <c r="M171" s="165"/>
      <c r="N171" s="160"/>
      <c r="O171" s="160"/>
      <c r="P171" s="160"/>
      <c r="Q171" s="160"/>
      <c r="R171" s="160"/>
      <c r="S171" s="160"/>
      <c r="T171" s="166"/>
      <c r="AT171" s="167" t="s">
        <v>156</v>
      </c>
      <c r="AU171" s="167" t="s">
        <v>80</v>
      </c>
      <c r="AV171" s="167" t="s">
        <v>80</v>
      </c>
      <c r="AW171" s="167" t="s">
        <v>93</v>
      </c>
      <c r="AX171" s="167" t="s">
        <v>72</v>
      </c>
      <c r="AY171" s="167" t="s">
        <v>139</v>
      </c>
    </row>
    <row r="172" spans="2:65" s="6" customFormat="1" ht="15.75" customHeight="1">
      <c r="B172" s="23"/>
      <c r="C172" s="145" t="s">
        <v>7</v>
      </c>
      <c r="D172" s="145" t="s">
        <v>142</v>
      </c>
      <c r="E172" s="146" t="s">
        <v>264</v>
      </c>
      <c r="F172" s="147" t="s">
        <v>265</v>
      </c>
      <c r="G172" s="148" t="s">
        <v>167</v>
      </c>
      <c r="H172" s="149">
        <v>3.1</v>
      </c>
      <c r="I172" s="150"/>
      <c r="J172" s="151">
        <f>ROUND($I$172*$H$172,2)</f>
        <v>0</v>
      </c>
      <c r="K172" s="147" t="s">
        <v>146</v>
      </c>
      <c r="L172" s="43"/>
      <c r="M172" s="152"/>
      <c r="N172" s="153" t="s">
        <v>43</v>
      </c>
      <c r="O172" s="24"/>
      <c r="P172" s="154">
        <f>$O$172*$H$172</f>
        <v>0</v>
      </c>
      <c r="Q172" s="154">
        <v>0.00012</v>
      </c>
      <c r="R172" s="154">
        <f>$Q$172*$H$172</f>
        <v>0.00037200000000000004</v>
      </c>
      <c r="S172" s="154">
        <v>0</v>
      </c>
      <c r="T172" s="155">
        <f>$S$172*$H$172</f>
        <v>0</v>
      </c>
      <c r="AR172" s="89" t="s">
        <v>147</v>
      </c>
      <c r="AT172" s="89" t="s">
        <v>142</v>
      </c>
      <c r="AU172" s="89" t="s">
        <v>80</v>
      </c>
      <c r="AY172" s="6" t="s">
        <v>139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21</v>
      </c>
      <c r="BK172" s="156">
        <f>ROUND($I$172*$H$172,2)</f>
        <v>0</v>
      </c>
      <c r="BL172" s="89" t="s">
        <v>147</v>
      </c>
      <c r="BM172" s="89" t="s">
        <v>266</v>
      </c>
    </row>
    <row r="173" spans="2:47" s="6" customFormat="1" ht="16.5" customHeight="1">
      <c r="B173" s="23"/>
      <c r="C173" s="24"/>
      <c r="D173" s="157" t="s">
        <v>149</v>
      </c>
      <c r="E173" s="24"/>
      <c r="F173" s="158" t="s">
        <v>265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149</v>
      </c>
      <c r="AU173" s="6" t="s">
        <v>80</v>
      </c>
    </row>
    <row r="174" spans="2:51" s="6" customFormat="1" ht="15.75" customHeight="1">
      <c r="B174" s="159"/>
      <c r="C174" s="160"/>
      <c r="D174" s="161" t="s">
        <v>156</v>
      </c>
      <c r="E174" s="160"/>
      <c r="F174" s="162" t="s">
        <v>267</v>
      </c>
      <c r="G174" s="160"/>
      <c r="H174" s="163">
        <v>3.1</v>
      </c>
      <c r="J174" s="160"/>
      <c r="K174" s="160"/>
      <c r="L174" s="164"/>
      <c r="M174" s="165"/>
      <c r="N174" s="160"/>
      <c r="O174" s="160"/>
      <c r="P174" s="160"/>
      <c r="Q174" s="160"/>
      <c r="R174" s="160"/>
      <c r="S174" s="160"/>
      <c r="T174" s="166"/>
      <c r="AT174" s="167" t="s">
        <v>156</v>
      </c>
      <c r="AU174" s="167" t="s">
        <v>80</v>
      </c>
      <c r="AV174" s="167" t="s">
        <v>80</v>
      </c>
      <c r="AW174" s="167" t="s">
        <v>93</v>
      </c>
      <c r="AX174" s="167" t="s">
        <v>72</v>
      </c>
      <c r="AY174" s="167" t="s">
        <v>139</v>
      </c>
    </row>
    <row r="175" spans="2:65" s="6" customFormat="1" ht="15.75" customHeight="1">
      <c r="B175" s="23"/>
      <c r="C175" s="145" t="s">
        <v>268</v>
      </c>
      <c r="D175" s="145" t="s">
        <v>142</v>
      </c>
      <c r="E175" s="146" t="s">
        <v>269</v>
      </c>
      <c r="F175" s="147" t="s">
        <v>270</v>
      </c>
      <c r="G175" s="148" t="s">
        <v>196</v>
      </c>
      <c r="H175" s="149">
        <v>13.168</v>
      </c>
      <c r="I175" s="150"/>
      <c r="J175" s="151">
        <f>ROUND($I$175*$H$175,2)</f>
        <v>0</v>
      </c>
      <c r="K175" s="147" t="s">
        <v>146</v>
      </c>
      <c r="L175" s="43"/>
      <c r="M175" s="152"/>
      <c r="N175" s="153" t="s">
        <v>43</v>
      </c>
      <c r="O175" s="24"/>
      <c r="P175" s="154">
        <f>$O$175*$H$175</f>
        <v>0</v>
      </c>
      <c r="Q175" s="154">
        <v>0.0015</v>
      </c>
      <c r="R175" s="154">
        <f>$Q$175*$H$175</f>
        <v>0.019752</v>
      </c>
      <c r="S175" s="154">
        <v>0</v>
      </c>
      <c r="T175" s="155">
        <f>$S$175*$H$175</f>
        <v>0</v>
      </c>
      <c r="AR175" s="89" t="s">
        <v>147</v>
      </c>
      <c r="AT175" s="89" t="s">
        <v>142</v>
      </c>
      <c r="AU175" s="89" t="s">
        <v>80</v>
      </c>
      <c r="AY175" s="6" t="s">
        <v>139</v>
      </c>
      <c r="BE175" s="156">
        <f>IF($N$175="základní",$J$175,0)</f>
        <v>0</v>
      </c>
      <c r="BF175" s="156">
        <f>IF($N$175="snížená",$J$175,0)</f>
        <v>0</v>
      </c>
      <c r="BG175" s="156">
        <f>IF($N$175="zákl. přenesená",$J$175,0)</f>
        <v>0</v>
      </c>
      <c r="BH175" s="156">
        <f>IF($N$175="sníž. přenesená",$J$175,0)</f>
        <v>0</v>
      </c>
      <c r="BI175" s="156">
        <f>IF($N$175="nulová",$J$175,0)</f>
        <v>0</v>
      </c>
      <c r="BJ175" s="89" t="s">
        <v>21</v>
      </c>
      <c r="BK175" s="156">
        <f>ROUND($I$175*$H$175,2)</f>
        <v>0</v>
      </c>
      <c r="BL175" s="89" t="s">
        <v>147</v>
      </c>
      <c r="BM175" s="89" t="s">
        <v>271</v>
      </c>
    </row>
    <row r="176" spans="2:47" s="6" customFormat="1" ht="16.5" customHeight="1">
      <c r="B176" s="23"/>
      <c r="C176" s="24"/>
      <c r="D176" s="157" t="s">
        <v>149</v>
      </c>
      <c r="E176" s="24"/>
      <c r="F176" s="158" t="s">
        <v>270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149</v>
      </c>
      <c r="AU176" s="6" t="s">
        <v>80</v>
      </c>
    </row>
    <row r="177" spans="2:51" s="6" customFormat="1" ht="15.75" customHeight="1">
      <c r="B177" s="159"/>
      <c r="C177" s="160"/>
      <c r="D177" s="161" t="s">
        <v>156</v>
      </c>
      <c r="E177" s="160"/>
      <c r="F177" s="162" t="s">
        <v>272</v>
      </c>
      <c r="G177" s="160"/>
      <c r="H177" s="163">
        <v>13.168</v>
      </c>
      <c r="J177" s="160"/>
      <c r="K177" s="160"/>
      <c r="L177" s="164"/>
      <c r="M177" s="165"/>
      <c r="N177" s="160"/>
      <c r="O177" s="160"/>
      <c r="P177" s="160"/>
      <c r="Q177" s="160"/>
      <c r="R177" s="160"/>
      <c r="S177" s="160"/>
      <c r="T177" s="166"/>
      <c r="AT177" s="167" t="s">
        <v>156</v>
      </c>
      <c r="AU177" s="167" t="s">
        <v>80</v>
      </c>
      <c r="AV177" s="167" t="s">
        <v>80</v>
      </c>
      <c r="AW177" s="167" t="s">
        <v>93</v>
      </c>
      <c r="AX177" s="167" t="s">
        <v>72</v>
      </c>
      <c r="AY177" s="167" t="s">
        <v>139</v>
      </c>
    </row>
    <row r="178" spans="2:65" s="6" customFormat="1" ht="15.75" customHeight="1">
      <c r="B178" s="23"/>
      <c r="C178" s="145" t="s">
        <v>273</v>
      </c>
      <c r="D178" s="145" t="s">
        <v>142</v>
      </c>
      <c r="E178" s="146" t="s">
        <v>274</v>
      </c>
      <c r="F178" s="147" t="s">
        <v>275</v>
      </c>
      <c r="G178" s="148" t="s">
        <v>167</v>
      </c>
      <c r="H178" s="149">
        <v>36.391</v>
      </c>
      <c r="I178" s="150"/>
      <c r="J178" s="151">
        <f>ROUND($I$178*$H$178,2)</f>
        <v>0</v>
      </c>
      <c r="K178" s="147" t="s">
        <v>146</v>
      </c>
      <c r="L178" s="43"/>
      <c r="M178" s="152"/>
      <c r="N178" s="153" t="s">
        <v>43</v>
      </c>
      <c r="O178" s="24"/>
      <c r="P178" s="154">
        <f>$O$178*$H$178</f>
        <v>0</v>
      </c>
      <c r="Q178" s="154">
        <v>0</v>
      </c>
      <c r="R178" s="154">
        <f>$Q$178*$H$178</f>
        <v>0</v>
      </c>
      <c r="S178" s="154">
        <v>0</v>
      </c>
      <c r="T178" s="155">
        <f>$S$178*$H$178</f>
        <v>0</v>
      </c>
      <c r="AR178" s="89" t="s">
        <v>147</v>
      </c>
      <c r="AT178" s="89" t="s">
        <v>142</v>
      </c>
      <c r="AU178" s="89" t="s">
        <v>80</v>
      </c>
      <c r="AY178" s="6" t="s">
        <v>139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21</v>
      </c>
      <c r="BK178" s="156">
        <f>ROUND($I$178*$H$178,2)</f>
        <v>0</v>
      </c>
      <c r="BL178" s="89" t="s">
        <v>147</v>
      </c>
      <c r="BM178" s="89" t="s">
        <v>276</v>
      </c>
    </row>
    <row r="179" spans="2:47" s="6" customFormat="1" ht="16.5" customHeight="1">
      <c r="B179" s="23"/>
      <c r="C179" s="24"/>
      <c r="D179" s="157" t="s">
        <v>149</v>
      </c>
      <c r="E179" s="24"/>
      <c r="F179" s="158" t="s">
        <v>277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149</v>
      </c>
      <c r="AU179" s="6" t="s">
        <v>80</v>
      </c>
    </row>
    <row r="180" spans="2:51" s="6" customFormat="1" ht="15.75" customHeight="1">
      <c r="B180" s="159"/>
      <c r="C180" s="160"/>
      <c r="D180" s="161" t="s">
        <v>156</v>
      </c>
      <c r="E180" s="160"/>
      <c r="F180" s="162" t="s">
        <v>278</v>
      </c>
      <c r="G180" s="160"/>
      <c r="H180" s="163">
        <v>36.391</v>
      </c>
      <c r="J180" s="160"/>
      <c r="K180" s="160"/>
      <c r="L180" s="164"/>
      <c r="M180" s="165"/>
      <c r="N180" s="160"/>
      <c r="O180" s="160"/>
      <c r="P180" s="160"/>
      <c r="Q180" s="160"/>
      <c r="R180" s="160"/>
      <c r="S180" s="160"/>
      <c r="T180" s="166"/>
      <c r="AT180" s="167" t="s">
        <v>156</v>
      </c>
      <c r="AU180" s="167" t="s">
        <v>80</v>
      </c>
      <c r="AV180" s="167" t="s">
        <v>80</v>
      </c>
      <c r="AW180" s="167" t="s">
        <v>93</v>
      </c>
      <c r="AX180" s="167" t="s">
        <v>21</v>
      </c>
      <c r="AY180" s="167" t="s">
        <v>139</v>
      </c>
    </row>
    <row r="181" spans="2:65" s="6" customFormat="1" ht="15.75" customHeight="1">
      <c r="B181" s="23"/>
      <c r="C181" s="145" t="s">
        <v>279</v>
      </c>
      <c r="D181" s="145" t="s">
        <v>142</v>
      </c>
      <c r="E181" s="146" t="s">
        <v>280</v>
      </c>
      <c r="F181" s="147" t="s">
        <v>281</v>
      </c>
      <c r="G181" s="148" t="s">
        <v>167</v>
      </c>
      <c r="H181" s="149">
        <v>2.49</v>
      </c>
      <c r="I181" s="150"/>
      <c r="J181" s="151">
        <f>ROUND($I$181*$H$181,2)</f>
        <v>0</v>
      </c>
      <c r="K181" s="147" t="s">
        <v>146</v>
      </c>
      <c r="L181" s="43"/>
      <c r="M181" s="152"/>
      <c r="N181" s="153" t="s">
        <v>43</v>
      </c>
      <c r="O181" s="24"/>
      <c r="P181" s="154">
        <f>$O$181*$H$181</f>
        <v>0</v>
      </c>
      <c r="Q181" s="154">
        <v>0.0231</v>
      </c>
      <c r="R181" s="154">
        <f>$Q$181*$H$181</f>
        <v>0.057519</v>
      </c>
      <c r="S181" s="154">
        <v>0</v>
      </c>
      <c r="T181" s="155">
        <f>$S$181*$H$181</f>
        <v>0</v>
      </c>
      <c r="AR181" s="89" t="s">
        <v>147</v>
      </c>
      <c r="AT181" s="89" t="s">
        <v>142</v>
      </c>
      <c r="AU181" s="89" t="s">
        <v>80</v>
      </c>
      <c r="AY181" s="6" t="s">
        <v>139</v>
      </c>
      <c r="BE181" s="156">
        <f>IF($N$181="základní",$J$181,0)</f>
        <v>0</v>
      </c>
      <c r="BF181" s="156">
        <f>IF($N$181="snížená",$J$181,0)</f>
        <v>0</v>
      </c>
      <c r="BG181" s="156">
        <f>IF($N$181="zákl. přenesená",$J$181,0)</f>
        <v>0</v>
      </c>
      <c r="BH181" s="156">
        <f>IF($N$181="sníž. přenesená",$J$181,0)</f>
        <v>0</v>
      </c>
      <c r="BI181" s="156">
        <f>IF($N$181="nulová",$J$181,0)</f>
        <v>0</v>
      </c>
      <c r="BJ181" s="89" t="s">
        <v>21</v>
      </c>
      <c r="BK181" s="156">
        <f>ROUND($I$181*$H$181,2)</f>
        <v>0</v>
      </c>
      <c r="BL181" s="89" t="s">
        <v>147</v>
      </c>
      <c r="BM181" s="89" t="s">
        <v>282</v>
      </c>
    </row>
    <row r="182" spans="2:47" s="6" customFormat="1" ht="16.5" customHeight="1">
      <c r="B182" s="23"/>
      <c r="C182" s="24"/>
      <c r="D182" s="157" t="s">
        <v>149</v>
      </c>
      <c r="E182" s="24"/>
      <c r="F182" s="158" t="s">
        <v>283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149</v>
      </c>
      <c r="AU182" s="6" t="s">
        <v>80</v>
      </c>
    </row>
    <row r="183" spans="2:51" s="6" customFormat="1" ht="15.75" customHeight="1">
      <c r="B183" s="159"/>
      <c r="C183" s="160"/>
      <c r="D183" s="161" t="s">
        <v>156</v>
      </c>
      <c r="E183" s="160"/>
      <c r="F183" s="162" t="s">
        <v>284</v>
      </c>
      <c r="G183" s="160"/>
      <c r="H183" s="163">
        <v>2.49</v>
      </c>
      <c r="J183" s="160"/>
      <c r="K183" s="160"/>
      <c r="L183" s="164"/>
      <c r="M183" s="165"/>
      <c r="N183" s="160"/>
      <c r="O183" s="160"/>
      <c r="P183" s="160"/>
      <c r="Q183" s="160"/>
      <c r="R183" s="160"/>
      <c r="S183" s="160"/>
      <c r="T183" s="166"/>
      <c r="AT183" s="167" t="s">
        <v>156</v>
      </c>
      <c r="AU183" s="167" t="s">
        <v>80</v>
      </c>
      <c r="AV183" s="167" t="s">
        <v>80</v>
      </c>
      <c r="AW183" s="167" t="s">
        <v>93</v>
      </c>
      <c r="AX183" s="167" t="s">
        <v>21</v>
      </c>
      <c r="AY183" s="167" t="s">
        <v>139</v>
      </c>
    </row>
    <row r="184" spans="2:65" s="6" customFormat="1" ht="15.75" customHeight="1">
      <c r="B184" s="23"/>
      <c r="C184" s="145" t="s">
        <v>285</v>
      </c>
      <c r="D184" s="145" t="s">
        <v>142</v>
      </c>
      <c r="E184" s="146" t="s">
        <v>286</v>
      </c>
      <c r="F184" s="147" t="s">
        <v>287</v>
      </c>
      <c r="G184" s="148" t="s">
        <v>153</v>
      </c>
      <c r="H184" s="149">
        <v>0.155</v>
      </c>
      <c r="I184" s="150"/>
      <c r="J184" s="151">
        <f>ROUND($I$184*$H$184,2)</f>
        <v>0</v>
      </c>
      <c r="K184" s="147" t="s">
        <v>146</v>
      </c>
      <c r="L184" s="43"/>
      <c r="M184" s="152"/>
      <c r="N184" s="153" t="s">
        <v>43</v>
      </c>
      <c r="O184" s="24"/>
      <c r="P184" s="154">
        <f>$O$184*$H$184</f>
        <v>0</v>
      </c>
      <c r="Q184" s="154">
        <v>0.505</v>
      </c>
      <c r="R184" s="154">
        <f>$Q$184*$H$184</f>
        <v>0.078275</v>
      </c>
      <c r="S184" s="154">
        <v>0</v>
      </c>
      <c r="T184" s="155">
        <f>$S$184*$H$184</f>
        <v>0</v>
      </c>
      <c r="AR184" s="89" t="s">
        <v>147</v>
      </c>
      <c r="AT184" s="89" t="s">
        <v>142</v>
      </c>
      <c r="AU184" s="89" t="s">
        <v>80</v>
      </c>
      <c r="AY184" s="6" t="s">
        <v>139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21</v>
      </c>
      <c r="BK184" s="156">
        <f>ROUND($I$184*$H$184,2)</f>
        <v>0</v>
      </c>
      <c r="BL184" s="89" t="s">
        <v>147</v>
      </c>
      <c r="BM184" s="89" t="s">
        <v>288</v>
      </c>
    </row>
    <row r="185" spans="2:47" s="6" customFormat="1" ht="16.5" customHeight="1">
      <c r="B185" s="23"/>
      <c r="C185" s="24"/>
      <c r="D185" s="157" t="s">
        <v>149</v>
      </c>
      <c r="E185" s="24"/>
      <c r="F185" s="158" t="s">
        <v>289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149</v>
      </c>
      <c r="AU185" s="6" t="s">
        <v>80</v>
      </c>
    </row>
    <row r="186" spans="2:51" s="6" customFormat="1" ht="15.75" customHeight="1">
      <c r="B186" s="159"/>
      <c r="C186" s="160"/>
      <c r="D186" s="161" t="s">
        <v>156</v>
      </c>
      <c r="E186" s="160"/>
      <c r="F186" s="162" t="s">
        <v>290</v>
      </c>
      <c r="G186" s="160"/>
      <c r="H186" s="163">
        <v>0.155</v>
      </c>
      <c r="J186" s="160"/>
      <c r="K186" s="160"/>
      <c r="L186" s="164"/>
      <c r="M186" s="165"/>
      <c r="N186" s="160"/>
      <c r="O186" s="160"/>
      <c r="P186" s="160"/>
      <c r="Q186" s="160"/>
      <c r="R186" s="160"/>
      <c r="S186" s="160"/>
      <c r="T186" s="166"/>
      <c r="AT186" s="167" t="s">
        <v>156</v>
      </c>
      <c r="AU186" s="167" t="s">
        <v>80</v>
      </c>
      <c r="AV186" s="167" t="s">
        <v>80</v>
      </c>
      <c r="AW186" s="167" t="s">
        <v>93</v>
      </c>
      <c r="AX186" s="167" t="s">
        <v>21</v>
      </c>
      <c r="AY186" s="167" t="s">
        <v>139</v>
      </c>
    </row>
    <row r="187" spans="2:65" s="6" customFormat="1" ht="15.75" customHeight="1">
      <c r="B187" s="23"/>
      <c r="C187" s="145" t="s">
        <v>291</v>
      </c>
      <c r="D187" s="145" t="s">
        <v>142</v>
      </c>
      <c r="E187" s="146" t="s">
        <v>292</v>
      </c>
      <c r="F187" s="147" t="s">
        <v>293</v>
      </c>
      <c r="G187" s="148" t="s">
        <v>167</v>
      </c>
      <c r="H187" s="149">
        <v>0.33</v>
      </c>
      <c r="I187" s="150"/>
      <c r="J187" s="151">
        <f>ROUND($I$187*$H$187,2)</f>
        <v>0</v>
      </c>
      <c r="K187" s="147" t="s">
        <v>146</v>
      </c>
      <c r="L187" s="43"/>
      <c r="M187" s="152"/>
      <c r="N187" s="153" t="s">
        <v>43</v>
      </c>
      <c r="O187" s="24"/>
      <c r="P187" s="154">
        <f>$O$187*$H$187</f>
        <v>0</v>
      </c>
      <c r="Q187" s="154">
        <v>0.042</v>
      </c>
      <c r="R187" s="154">
        <f>$Q$187*$H$187</f>
        <v>0.01386</v>
      </c>
      <c r="S187" s="154">
        <v>0</v>
      </c>
      <c r="T187" s="155">
        <f>$S$187*$H$187</f>
        <v>0</v>
      </c>
      <c r="AR187" s="89" t="s">
        <v>147</v>
      </c>
      <c r="AT187" s="89" t="s">
        <v>142</v>
      </c>
      <c r="AU187" s="89" t="s">
        <v>80</v>
      </c>
      <c r="AY187" s="6" t="s">
        <v>139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21</v>
      </c>
      <c r="BK187" s="156">
        <f>ROUND($I$187*$H$187,2)</f>
        <v>0</v>
      </c>
      <c r="BL187" s="89" t="s">
        <v>147</v>
      </c>
      <c r="BM187" s="89" t="s">
        <v>294</v>
      </c>
    </row>
    <row r="188" spans="2:47" s="6" customFormat="1" ht="16.5" customHeight="1">
      <c r="B188" s="23"/>
      <c r="C188" s="24"/>
      <c r="D188" s="157" t="s">
        <v>149</v>
      </c>
      <c r="E188" s="24"/>
      <c r="F188" s="158" t="s">
        <v>295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149</v>
      </c>
      <c r="AU188" s="6" t="s">
        <v>80</v>
      </c>
    </row>
    <row r="189" spans="2:51" s="6" customFormat="1" ht="15.75" customHeight="1">
      <c r="B189" s="159"/>
      <c r="C189" s="160"/>
      <c r="D189" s="161" t="s">
        <v>156</v>
      </c>
      <c r="E189" s="160"/>
      <c r="F189" s="162" t="s">
        <v>296</v>
      </c>
      <c r="G189" s="160"/>
      <c r="H189" s="163">
        <v>0.33</v>
      </c>
      <c r="J189" s="160"/>
      <c r="K189" s="160"/>
      <c r="L189" s="164"/>
      <c r="M189" s="165"/>
      <c r="N189" s="160"/>
      <c r="O189" s="160"/>
      <c r="P189" s="160"/>
      <c r="Q189" s="160"/>
      <c r="R189" s="160"/>
      <c r="S189" s="160"/>
      <c r="T189" s="166"/>
      <c r="AT189" s="167" t="s">
        <v>156</v>
      </c>
      <c r="AU189" s="167" t="s">
        <v>80</v>
      </c>
      <c r="AV189" s="167" t="s">
        <v>80</v>
      </c>
      <c r="AW189" s="167" t="s">
        <v>93</v>
      </c>
      <c r="AX189" s="167" t="s">
        <v>72</v>
      </c>
      <c r="AY189" s="167" t="s">
        <v>139</v>
      </c>
    </row>
    <row r="190" spans="2:65" s="6" customFormat="1" ht="15.75" customHeight="1">
      <c r="B190" s="23"/>
      <c r="C190" s="145" t="s">
        <v>297</v>
      </c>
      <c r="D190" s="145" t="s">
        <v>142</v>
      </c>
      <c r="E190" s="146" t="s">
        <v>298</v>
      </c>
      <c r="F190" s="147" t="s">
        <v>299</v>
      </c>
      <c r="G190" s="148" t="s">
        <v>167</v>
      </c>
      <c r="H190" s="149">
        <v>0.33</v>
      </c>
      <c r="I190" s="150"/>
      <c r="J190" s="151">
        <f>ROUND($I$190*$H$190,2)</f>
        <v>0</v>
      </c>
      <c r="K190" s="147" t="s">
        <v>146</v>
      </c>
      <c r="L190" s="43"/>
      <c r="M190" s="152"/>
      <c r="N190" s="153" t="s">
        <v>43</v>
      </c>
      <c r="O190" s="24"/>
      <c r="P190" s="154">
        <f>$O$190*$H$190</f>
        <v>0</v>
      </c>
      <c r="Q190" s="154">
        <v>0.063</v>
      </c>
      <c r="R190" s="154">
        <f>$Q$190*$H$190</f>
        <v>0.02079</v>
      </c>
      <c r="S190" s="154">
        <v>0</v>
      </c>
      <c r="T190" s="155">
        <f>$S$190*$H$190</f>
        <v>0</v>
      </c>
      <c r="AR190" s="89" t="s">
        <v>147</v>
      </c>
      <c r="AT190" s="89" t="s">
        <v>142</v>
      </c>
      <c r="AU190" s="89" t="s">
        <v>80</v>
      </c>
      <c r="AY190" s="6" t="s">
        <v>139</v>
      </c>
      <c r="BE190" s="156">
        <f>IF($N$190="základní",$J$190,0)</f>
        <v>0</v>
      </c>
      <c r="BF190" s="156">
        <f>IF($N$190="snížená",$J$190,0)</f>
        <v>0</v>
      </c>
      <c r="BG190" s="156">
        <f>IF($N$190="zákl. přenesená",$J$190,0)</f>
        <v>0</v>
      </c>
      <c r="BH190" s="156">
        <f>IF($N$190="sníž. přenesená",$J$190,0)</f>
        <v>0</v>
      </c>
      <c r="BI190" s="156">
        <f>IF($N$190="nulová",$J$190,0)</f>
        <v>0</v>
      </c>
      <c r="BJ190" s="89" t="s">
        <v>21</v>
      </c>
      <c r="BK190" s="156">
        <f>ROUND($I$190*$H$190,2)</f>
        <v>0</v>
      </c>
      <c r="BL190" s="89" t="s">
        <v>147</v>
      </c>
      <c r="BM190" s="89" t="s">
        <v>300</v>
      </c>
    </row>
    <row r="191" spans="2:47" s="6" customFormat="1" ht="16.5" customHeight="1">
      <c r="B191" s="23"/>
      <c r="C191" s="24"/>
      <c r="D191" s="157" t="s">
        <v>149</v>
      </c>
      <c r="E191" s="24"/>
      <c r="F191" s="158" t="s">
        <v>301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149</v>
      </c>
      <c r="AU191" s="6" t="s">
        <v>80</v>
      </c>
    </row>
    <row r="192" spans="2:51" s="6" customFormat="1" ht="15.75" customHeight="1">
      <c r="B192" s="159"/>
      <c r="C192" s="160"/>
      <c r="D192" s="161" t="s">
        <v>156</v>
      </c>
      <c r="E192" s="160"/>
      <c r="F192" s="162" t="s">
        <v>296</v>
      </c>
      <c r="G192" s="160"/>
      <c r="H192" s="163">
        <v>0.33</v>
      </c>
      <c r="J192" s="160"/>
      <c r="K192" s="160"/>
      <c r="L192" s="164"/>
      <c r="M192" s="165"/>
      <c r="N192" s="160"/>
      <c r="O192" s="160"/>
      <c r="P192" s="160"/>
      <c r="Q192" s="160"/>
      <c r="R192" s="160"/>
      <c r="S192" s="160"/>
      <c r="T192" s="166"/>
      <c r="AT192" s="167" t="s">
        <v>156</v>
      </c>
      <c r="AU192" s="167" t="s">
        <v>80</v>
      </c>
      <c r="AV192" s="167" t="s">
        <v>80</v>
      </c>
      <c r="AW192" s="167" t="s">
        <v>93</v>
      </c>
      <c r="AX192" s="167" t="s">
        <v>72</v>
      </c>
      <c r="AY192" s="167" t="s">
        <v>139</v>
      </c>
    </row>
    <row r="193" spans="2:65" s="6" customFormat="1" ht="15.75" customHeight="1">
      <c r="B193" s="23"/>
      <c r="C193" s="145" t="s">
        <v>302</v>
      </c>
      <c r="D193" s="145" t="s">
        <v>142</v>
      </c>
      <c r="E193" s="146" t="s">
        <v>303</v>
      </c>
      <c r="F193" s="147" t="s">
        <v>304</v>
      </c>
      <c r="G193" s="148" t="s">
        <v>196</v>
      </c>
      <c r="H193" s="149">
        <v>10.2</v>
      </c>
      <c r="I193" s="150"/>
      <c r="J193" s="151">
        <f>ROUND($I$193*$H$193,2)</f>
        <v>0</v>
      </c>
      <c r="K193" s="147" t="s">
        <v>146</v>
      </c>
      <c r="L193" s="43"/>
      <c r="M193" s="152"/>
      <c r="N193" s="153" t="s">
        <v>43</v>
      </c>
      <c r="O193" s="24"/>
      <c r="P193" s="154">
        <f>$O$193*$H$193</f>
        <v>0</v>
      </c>
      <c r="Q193" s="154">
        <v>8E-05</v>
      </c>
      <c r="R193" s="154">
        <f>$Q$193*$H$193</f>
        <v>0.000816</v>
      </c>
      <c r="S193" s="154">
        <v>0</v>
      </c>
      <c r="T193" s="155">
        <f>$S$193*$H$193</f>
        <v>0</v>
      </c>
      <c r="AR193" s="89" t="s">
        <v>147</v>
      </c>
      <c r="AT193" s="89" t="s">
        <v>142</v>
      </c>
      <c r="AU193" s="89" t="s">
        <v>80</v>
      </c>
      <c r="AY193" s="6" t="s">
        <v>139</v>
      </c>
      <c r="BE193" s="156">
        <f>IF($N$193="základní",$J$193,0)</f>
        <v>0</v>
      </c>
      <c r="BF193" s="156">
        <f>IF($N$193="snížená",$J$193,0)</f>
        <v>0</v>
      </c>
      <c r="BG193" s="156">
        <f>IF($N$193="zákl. přenesená",$J$193,0)</f>
        <v>0</v>
      </c>
      <c r="BH193" s="156">
        <f>IF($N$193="sníž. přenesená",$J$193,0)</f>
        <v>0</v>
      </c>
      <c r="BI193" s="156">
        <f>IF($N$193="nulová",$J$193,0)</f>
        <v>0</v>
      </c>
      <c r="BJ193" s="89" t="s">
        <v>21</v>
      </c>
      <c r="BK193" s="156">
        <f>ROUND($I$193*$H$193,2)</f>
        <v>0</v>
      </c>
      <c r="BL193" s="89" t="s">
        <v>147</v>
      </c>
      <c r="BM193" s="89" t="s">
        <v>305</v>
      </c>
    </row>
    <row r="194" spans="2:47" s="6" customFormat="1" ht="16.5" customHeight="1">
      <c r="B194" s="23"/>
      <c r="C194" s="24"/>
      <c r="D194" s="157" t="s">
        <v>149</v>
      </c>
      <c r="E194" s="24"/>
      <c r="F194" s="158" t="s">
        <v>306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149</v>
      </c>
      <c r="AU194" s="6" t="s">
        <v>80</v>
      </c>
    </row>
    <row r="195" spans="2:51" s="6" customFormat="1" ht="15.75" customHeight="1">
      <c r="B195" s="159"/>
      <c r="C195" s="160"/>
      <c r="D195" s="161" t="s">
        <v>156</v>
      </c>
      <c r="E195" s="160"/>
      <c r="F195" s="162" t="s">
        <v>307</v>
      </c>
      <c r="G195" s="160"/>
      <c r="H195" s="163">
        <v>10.2</v>
      </c>
      <c r="J195" s="160"/>
      <c r="K195" s="160"/>
      <c r="L195" s="164"/>
      <c r="M195" s="165"/>
      <c r="N195" s="160"/>
      <c r="O195" s="160"/>
      <c r="P195" s="160"/>
      <c r="Q195" s="160"/>
      <c r="R195" s="160"/>
      <c r="S195" s="160"/>
      <c r="T195" s="166"/>
      <c r="AT195" s="167" t="s">
        <v>156</v>
      </c>
      <c r="AU195" s="167" t="s">
        <v>80</v>
      </c>
      <c r="AV195" s="167" t="s">
        <v>80</v>
      </c>
      <c r="AW195" s="167" t="s">
        <v>93</v>
      </c>
      <c r="AX195" s="167" t="s">
        <v>72</v>
      </c>
      <c r="AY195" s="167" t="s">
        <v>139</v>
      </c>
    </row>
    <row r="196" spans="2:63" s="132" customFormat="1" ht="30.75" customHeight="1">
      <c r="B196" s="133"/>
      <c r="C196" s="134"/>
      <c r="D196" s="134" t="s">
        <v>71</v>
      </c>
      <c r="E196" s="143" t="s">
        <v>200</v>
      </c>
      <c r="F196" s="143" t="s">
        <v>308</v>
      </c>
      <c r="G196" s="134"/>
      <c r="H196" s="134"/>
      <c r="J196" s="144">
        <f>$BK$196</f>
        <v>0</v>
      </c>
      <c r="K196" s="134"/>
      <c r="L196" s="137"/>
      <c r="M196" s="138"/>
      <c r="N196" s="134"/>
      <c r="O196" s="134"/>
      <c r="P196" s="139">
        <f>$P$197+SUM($P$198:$P$255)</f>
        <v>0</v>
      </c>
      <c r="Q196" s="134"/>
      <c r="R196" s="139">
        <f>$R$197+SUM($R$198:$R$255)</f>
        <v>0.030071889999999997</v>
      </c>
      <c r="S196" s="134"/>
      <c r="T196" s="140">
        <f>$T$197+SUM($T$198:$T$255)</f>
        <v>5.125301</v>
      </c>
      <c r="AR196" s="141" t="s">
        <v>21</v>
      </c>
      <c r="AT196" s="141" t="s">
        <v>71</v>
      </c>
      <c r="AU196" s="141" t="s">
        <v>21</v>
      </c>
      <c r="AY196" s="141" t="s">
        <v>139</v>
      </c>
      <c r="BK196" s="142">
        <f>$BK$197+SUM($BK$198:$BK$255)</f>
        <v>0</v>
      </c>
    </row>
    <row r="197" spans="2:65" s="6" customFormat="1" ht="15.75" customHeight="1">
      <c r="B197" s="23"/>
      <c r="C197" s="145" t="s">
        <v>309</v>
      </c>
      <c r="D197" s="145" t="s">
        <v>142</v>
      </c>
      <c r="E197" s="146" t="s">
        <v>310</v>
      </c>
      <c r="F197" s="147" t="s">
        <v>311</v>
      </c>
      <c r="G197" s="148" t="s">
        <v>167</v>
      </c>
      <c r="H197" s="149">
        <v>3.1</v>
      </c>
      <c r="I197" s="150"/>
      <c r="J197" s="151">
        <f>ROUND($I$197*$H$197,2)</f>
        <v>0</v>
      </c>
      <c r="K197" s="147" t="s">
        <v>146</v>
      </c>
      <c r="L197" s="43"/>
      <c r="M197" s="152"/>
      <c r="N197" s="153" t="s">
        <v>43</v>
      </c>
      <c r="O197" s="24"/>
      <c r="P197" s="154">
        <f>$O$197*$H$197</f>
        <v>0</v>
      </c>
      <c r="Q197" s="154">
        <v>0.00021</v>
      </c>
      <c r="R197" s="154">
        <f>$Q$197*$H$197</f>
        <v>0.000651</v>
      </c>
      <c r="S197" s="154">
        <v>0</v>
      </c>
      <c r="T197" s="155">
        <f>$S$197*$H$197</f>
        <v>0</v>
      </c>
      <c r="AR197" s="89" t="s">
        <v>147</v>
      </c>
      <c r="AT197" s="89" t="s">
        <v>142</v>
      </c>
      <c r="AU197" s="89" t="s">
        <v>80</v>
      </c>
      <c r="AY197" s="6" t="s">
        <v>139</v>
      </c>
      <c r="BE197" s="156">
        <f>IF($N$197="základní",$J$197,0)</f>
        <v>0</v>
      </c>
      <c r="BF197" s="156">
        <f>IF($N$197="snížená",$J$197,0)</f>
        <v>0</v>
      </c>
      <c r="BG197" s="156">
        <f>IF($N$197="zákl. přenesená",$J$197,0)</f>
        <v>0</v>
      </c>
      <c r="BH197" s="156">
        <f>IF($N$197="sníž. přenesená",$J$197,0)</f>
        <v>0</v>
      </c>
      <c r="BI197" s="156">
        <f>IF($N$197="nulová",$J$197,0)</f>
        <v>0</v>
      </c>
      <c r="BJ197" s="89" t="s">
        <v>21</v>
      </c>
      <c r="BK197" s="156">
        <f>ROUND($I$197*$H$197,2)</f>
        <v>0</v>
      </c>
      <c r="BL197" s="89" t="s">
        <v>147</v>
      </c>
      <c r="BM197" s="89" t="s">
        <v>312</v>
      </c>
    </row>
    <row r="198" spans="2:47" s="6" customFormat="1" ht="16.5" customHeight="1">
      <c r="B198" s="23"/>
      <c r="C198" s="24"/>
      <c r="D198" s="157" t="s">
        <v>149</v>
      </c>
      <c r="E198" s="24"/>
      <c r="F198" s="158" t="s">
        <v>311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149</v>
      </c>
      <c r="AU198" s="6" t="s">
        <v>80</v>
      </c>
    </row>
    <row r="199" spans="2:51" s="6" customFormat="1" ht="15.75" customHeight="1">
      <c r="B199" s="159"/>
      <c r="C199" s="160"/>
      <c r="D199" s="161" t="s">
        <v>156</v>
      </c>
      <c r="E199" s="160"/>
      <c r="F199" s="162" t="s">
        <v>215</v>
      </c>
      <c r="G199" s="160"/>
      <c r="H199" s="163">
        <v>3.1</v>
      </c>
      <c r="J199" s="160"/>
      <c r="K199" s="160"/>
      <c r="L199" s="164"/>
      <c r="M199" s="165"/>
      <c r="N199" s="160"/>
      <c r="O199" s="160"/>
      <c r="P199" s="160"/>
      <c r="Q199" s="160"/>
      <c r="R199" s="160"/>
      <c r="S199" s="160"/>
      <c r="T199" s="166"/>
      <c r="AT199" s="167" t="s">
        <v>156</v>
      </c>
      <c r="AU199" s="167" t="s">
        <v>80</v>
      </c>
      <c r="AV199" s="167" t="s">
        <v>80</v>
      </c>
      <c r="AW199" s="167" t="s">
        <v>93</v>
      </c>
      <c r="AX199" s="167" t="s">
        <v>72</v>
      </c>
      <c r="AY199" s="167" t="s">
        <v>139</v>
      </c>
    </row>
    <row r="200" spans="2:65" s="6" customFormat="1" ht="15.75" customHeight="1">
      <c r="B200" s="23"/>
      <c r="C200" s="145" t="s">
        <v>313</v>
      </c>
      <c r="D200" s="145" t="s">
        <v>142</v>
      </c>
      <c r="E200" s="146" t="s">
        <v>314</v>
      </c>
      <c r="F200" s="147" t="s">
        <v>315</v>
      </c>
      <c r="G200" s="148" t="s">
        <v>167</v>
      </c>
      <c r="H200" s="149">
        <v>1.089</v>
      </c>
      <c r="I200" s="150"/>
      <c r="J200" s="151">
        <f>ROUND($I$200*$H$200,2)</f>
        <v>0</v>
      </c>
      <c r="K200" s="147" t="s">
        <v>146</v>
      </c>
      <c r="L200" s="43"/>
      <c r="M200" s="152"/>
      <c r="N200" s="153" t="s">
        <v>43</v>
      </c>
      <c r="O200" s="24"/>
      <c r="P200" s="154">
        <f>$O$200*$H$200</f>
        <v>0</v>
      </c>
      <c r="Q200" s="154">
        <v>1E-05</v>
      </c>
      <c r="R200" s="154">
        <f>$Q$200*$H$200</f>
        <v>1.089E-05</v>
      </c>
      <c r="S200" s="154">
        <v>0</v>
      </c>
      <c r="T200" s="155">
        <f>$S$200*$H$200</f>
        <v>0</v>
      </c>
      <c r="AR200" s="89" t="s">
        <v>147</v>
      </c>
      <c r="AT200" s="89" t="s">
        <v>142</v>
      </c>
      <c r="AU200" s="89" t="s">
        <v>80</v>
      </c>
      <c r="AY200" s="6" t="s">
        <v>139</v>
      </c>
      <c r="BE200" s="156">
        <f>IF($N$200="základní",$J$200,0)</f>
        <v>0</v>
      </c>
      <c r="BF200" s="156">
        <f>IF($N$200="snížená",$J$200,0)</f>
        <v>0</v>
      </c>
      <c r="BG200" s="156">
        <f>IF($N$200="zákl. přenesená",$J$200,0)</f>
        <v>0</v>
      </c>
      <c r="BH200" s="156">
        <f>IF($N$200="sníž. přenesená",$J$200,0)</f>
        <v>0</v>
      </c>
      <c r="BI200" s="156">
        <f>IF($N$200="nulová",$J$200,0)</f>
        <v>0</v>
      </c>
      <c r="BJ200" s="89" t="s">
        <v>21</v>
      </c>
      <c r="BK200" s="156">
        <f>ROUND($I$200*$H$200,2)</f>
        <v>0</v>
      </c>
      <c r="BL200" s="89" t="s">
        <v>147</v>
      </c>
      <c r="BM200" s="89" t="s">
        <v>316</v>
      </c>
    </row>
    <row r="201" spans="2:47" s="6" customFormat="1" ht="27" customHeight="1">
      <c r="B201" s="23"/>
      <c r="C201" s="24"/>
      <c r="D201" s="157" t="s">
        <v>149</v>
      </c>
      <c r="E201" s="24"/>
      <c r="F201" s="158" t="s">
        <v>317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149</v>
      </c>
      <c r="AU201" s="6" t="s">
        <v>80</v>
      </c>
    </row>
    <row r="202" spans="2:51" s="6" customFormat="1" ht="15.75" customHeight="1">
      <c r="B202" s="159"/>
      <c r="C202" s="160"/>
      <c r="D202" s="161" t="s">
        <v>156</v>
      </c>
      <c r="E202" s="160"/>
      <c r="F202" s="162" t="s">
        <v>318</v>
      </c>
      <c r="G202" s="160"/>
      <c r="H202" s="163">
        <v>1.089</v>
      </c>
      <c r="J202" s="160"/>
      <c r="K202" s="160"/>
      <c r="L202" s="164"/>
      <c r="M202" s="165"/>
      <c r="N202" s="160"/>
      <c r="O202" s="160"/>
      <c r="P202" s="160"/>
      <c r="Q202" s="160"/>
      <c r="R202" s="160"/>
      <c r="S202" s="160"/>
      <c r="T202" s="166"/>
      <c r="AT202" s="167" t="s">
        <v>156</v>
      </c>
      <c r="AU202" s="167" t="s">
        <v>80</v>
      </c>
      <c r="AV202" s="167" t="s">
        <v>80</v>
      </c>
      <c r="AW202" s="167" t="s">
        <v>93</v>
      </c>
      <c r="AX202" s="167" t="s">
        <v>72</v>
      </c>
      <c r="AY202" s="167" t="s">
        <v>139</v>
      </c>
    </row>
    <row r="203" spans="2:65" s="6" customFormat="1" ht="15.75" customHeight="1">
      <c r="B203" s="23"/>
      <c r="C203" s="145" t="s">
        <v>319</v>
      </c>
      <c r="D203" s="145" t="s">
        <v>142</v>
      </c>
      <c r="E203" s="146" t="s">
        <v>320</v>
      </c>
      <c r="F203" s="147" t="s">
        <v>321</v>
      </c>
      <c r="G203" s="148" t="s">
        <v>167</v>
      </c>
      <c r="H203" s="149">
        <v>15</v>
      </c>
      <c r="I203" s="150"/>
      <c r="J203" s="151">
        <f>ROUND($I$203*$H$203,2)</f>
        <v>0</v>
      </c>
      <c r="K203" s="147" t="s">
        <v>146</v>
      </c>
      <c r="L203" s="43"/>
      <c r="M203" s="152"/>
      <c r="N203" s="153" t="s">
        <v>43</v>
      </c>
      <c r="O203" s="24"/>
      <c r="P203" s="154">
        <f>$O$203*$H$203</f>
        <v>0</v>
      </c>
      <c r="Q203" s="154">
        <v>4E-05</v>
      </c>
      <c r="R203" s="154">
        <f>$Q$203*$H$203</f>
        <v>0.0006000000000000001</v>
      </c>
      <c r="S203" s="154">
        <v>0</v>
      </c>
      <c r="T203" s="155">
        <f>$S$203*$H$203</f>
        <v>0</v>
      </c>
      <c r="AR203" s="89" t="s">
        <v>147</v>
      </c>
      <c r="AT203" s="89" t="s">
        <v>142</v>
      </c>
      <c r="AU203" s="89" t="s">
        <v>80</v>
      </c>
      <c r="AY203" s="6" t="s">
        <v>139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21</v>
      </c>
      <c r="BK203" s="156">
        <f>ROUND($I$203*$H$203,2)</f>
        <v>0</v>
      </c>
      <c r="BL203" s="89" t="s">
        <v>147</v>
      </c>
      <c r="BM203" s="89" t="s">
        <v>322</v>
      </c>
    </row>
    <row r="204" spans="2:47" s="6" customFormat="1" ht="38.25" customHeight="1">
      <c r="B204" s="23"/>
      <c r="C204" s="24"/>
      <c r="D204" s="157" t="s">
        <v>149</v>
      </c>
      <c r="E204" s="24"/>
      <c r="F204" s="158" t="s">
        <v>323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149</v>
      </c>
      <c r="AU204" s="6" t="s">
        <v>80</v>
      </c>
    </row>
    <row r="205" spans="2:51" s="6" customFormat="1" ht="15.75" customHeight="1">
      <c r="B205" s="159"/>
      <c r="C205" s="160"/>
      <c r="D205" s="161" t="s">
        <v>156</v>
      </c>
      <c r="E205" s="160"/>
      <c r="F205" s="162" t="s">
        <v>324</v>
      </c>
      <c r="G205" s="160"/>
      <c r="H205" s="163">
        <v>15</v>
      </c>
      <c r="J205" s="160"/>
      <c r="K205" s="160"/>
      <c r="L205" s="164"/>
      <c r="M205" s="165"/>
      <c r="N205" s="160"/>
      <c r="O205" s="160"/>
      <c r="P205" s="160"/>
      <c r="Q205" s="160"/>
      <c r="R205" s="160"/>
      <c r="S205" s="160"/>
      <c r="T205" s="166"/>
      <c r="AT205" s="167" t="s">
        <v>156</v>
      </c>
      <c r="AU205" s="167" t="s">
        <v>80</v>
      </c>
      <c r="AV205" s="167" t="s">
        <v>80</v>
      </c>
      <c r="AW205" s="167" t="s">
        <v>93</v>
      </c>
      <c r="AX205" s="167" t="s">
        <v>21</v>
      </c>
      <c r="AY205" s="167" t="s">
        <v>139</v>
      </c>
    </row>
    <row r="206" spans="2:65" s="6" customFormat="1" ht="15.75" customHeight="1">
      <c r="B206" s="23"/>
      <c r="C206" s="145" t="s">
        <v>325</v>
      </c>
      <c r="D206" s="145" t="s">
        <v>142</v>
      </c>
      <c r="E206" s="146" t="s">
        <v>326</v>
      </c>
      <c r="F206" s="147" t="s">
        <v>327</v>
      </c>
      <c r="G206" s="148" t="s">
        <v>153</v>
      </c>
      <c r="H206" s="149">
        <v>0.15</v>
      </c>
      <c r="I206" s="150"/>
      <c r="J206" s="151">
        <f>ROUND($I$206*$H$206,2)</f>
        <v>0</v>
      </c>
      <c r="K206" s="147" t="s">
        <v>146</v>
      </c>
      <c r="L206" s="43"/>
      <c r="M206" s="152"/>
      <c r="N206" s="153" t="s">
        <v>43</v>
      </c>
      <c r="O206" s="24"/>
      <c r="P206" s="154">
        <f>$O$206*$H$206</f>
        <v>0</v>
      </c>
      <c r="Q206" s="154">
        <v>0</v>
      </c>
      <c r="R206" s="154">
        <f>$Q$206*$H$206</f>
        <v>0</v>
      </c>
      <c r="S206" s="154">
        <v>2.4</v>
      </c>
      <c r="T206" s="155">
        <f>$S$206*$H$206</f>
        <v>0.36</v>
      </c>
      <c r="AR206" s="89" t="s">
        <v>147</v>
      </c>
      <c r="AT206" s="89" t="s">
        <v>142</v>
      </c>
      <c r="AU206" s="89" t="s">
        <v>80</v>
      </c>
      <c r="AY206" s="6" t="s">
        <v>139</v>
      </c>
      <c r="BE206" s="156">
        <f>IF($N$206="základní",$J$206,0)</f>
        <v>0</v>
      </c>
      <c r="BF206" s="156">
        <f>IF($N$206="snížená",$J$206,0)</f>
        <v>0</v>
      </c>
      <c r="BG206" s="156">
        <f>IF($N$206="zákl. přenesená",$J$206,0)</f>
        <v>0</v>
      </c>
      <c r="BH206" s="156">
        <f>IF($N$206="sníž. přenesená",$J$206,0)</f>
        <v>0</v>
      </c>
      <c r="BI206" s="156">
        <f>IF($N$206="nulová",$J$206,0)</f>
        <v>0</v>
      </c>
      <c r="BJ206" s="89" t="s">
        <v>21</v>
      </c>
      <c r="BK206" s="156">
        <f>ROUND($I$206*$H$206,2)</f>
        <v>0</v>
      </c>
      <c r="BL206" s="89" t="s">
        <v>147</v>
      </c>
      <c r="BM206" s="89" t="s">
        <v>328</v>
      </c>
    </row>
    <row r="207" spans="2:47" s="6" customFormat="1" ht="16.5" customHeight="1">
      <c r="B207" s="23"/>
      <c r="C207" s="24"/>
      <c r="D207" s="157" t="s">
        <v>149</v>
      </c>
      <c r="E207" s="24"/>
      <c r="F207" s="158" t="s">
        <v>329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149</v>
      </c>
      <c r="AU207" s="6" t="s">
        <v>80</v>
      </c>
    </row>
    <row r="208" spans="2:51" s="6" customFormat="1" ht="15.75" customHeight="1">
      <c r="B208" s="159"/>
      <c r="C208" s="160"/>
      <c r="D208" s="161" t="s">
        <v>156</v>
      </c>
      <c r="E208" s="160"/>
      <c r="F208" s="162" t="s">
        <v>164</v>
      </c>
      <c r="G208" s="160"/>
      <c r="H208" s="163">
        <v>0.15</v>
      </c>
      <c r="J208" s="160"/>
      <c r="K208" s="160"/>
      <c r="L208" s="164"/>
      <c r="M208" s="165"/>
      <c r="N208" s="160"/>
      <c r="O208" s="160"/>
      <c r="P208" s="160"/>
      <c r="Q208" s="160"/>
      <c r="R208" s="160"/>
      <c r="S208" s="160"/>
      <c r="T208" s="166"/>
      <c r="AT208" s="167" t="s">
        <v>156</v>
      </c>
      <c r="AU208" s="167" t="s">
        <v>80</v>
      </c>
      <c r="AV208" s="167" t="s">
        <v>80</v>
      </c>
      <c r="AW208" s="167" t="s">
        <v>93</v>
      </c>
      <c r="AX208" s="167" t="s">
        <v>72</v>
      </c>
      <c r="AY208" s="167" t="s">
        <v>139</v>
      </c>
    </row>
    <row r="209" spans="2:65" s="6" customFormat="1" ht="15.75" customHeight="1">
      <c r="B209" s="23"/>
      <c r="C209" s="145" t="s">
        <v>330</v>
      </c>
      <c r="D209" s="145" t="s">
        <v>142</v>
      </c>
      <c r="E209" s="146" t="s">
        <v>331</v>
      </c>
      <c r="F209" s="147" t="s">
        <v>332</v>
      </c>
      <c r="G209" s="148" t="s">
        <v>153</v>
      </c>
      <c r="H209" s="149">
        <v>0.155</v>
      </c>
      <c r="I209" s="150"/>
      <c r="J209" s="151">
        <f>ROUND($I$209*$H$209,2)</f>
        <v>0</v>
      </c>
      <c r="K209" s="147" t="s">
        <v>146</v>
      </c>
      <c r="L209" s="43"/>
      <c r="M209" s="152"/>
      <c r="N209" s="153" t="s">
        <v>43</v>
      </c>
      <c r="O209" s="24"/>
      <c r="P209" s="154">
        <f>$O$209*$H$209</f>
        <v>0</v>
      </c>
      <c r="Q209" s="154">
        <v>0</v>
      </c>
      <c r="R209" s="154">
        <f>$Q$209*$H$209</f>
        <v>0</v>
      </c>
      <c r="S209" s="154">
        <v>2.2</v>
      </c>
      <c r="T209" s="155">
        <f>$S$209*$H$209</f>
        <v>0.341</v>
      </c>
      <c r="AR209" s="89" t="s">
        <v>147</v>
      </c>
      <c r="AT209" s="89" t="s">
        <v>142</v>
      </c>
      <c r="AU209" s="89" t="s">
        <v>80</v>
      </c>
      <c r="AY209" s="6" t="s">
        <v>139</v>
      </c>
      <c r="BE209" s="156">
        <f>IF($N$209="základní",$J$209,0)</f>
        <v>0</v>
      </c>
      <c r="BF209" s="156">
        <f>IF($N$209="snížená",$J$209,0)</f>
        <v>0</v>
      </c>
      <c r="BG209" s="156">
        <f>IF($N$209="zákl. přenesená",$J$209,0)</f>
        <v>0</v>
      </c>
      <c r="BH209" s="156">
        <f>IF($N$209="sníž. přenesená",$J$209,0)</f>
        <v>0</v>
      </c>
      <c r="BI209" s="156">
        <f>IF($N$209="nulová",$J$209,0)</f>
        <v>0</v>
      </c>
      <c r="BJ209" s="89" t="s">
        <v>21</v>
      </c>
      <c r="BK209" s="156">
        <f>ROUND($I$209*$H$209,2)</f>
        <v>0</v>
      </c>
      <c r="BL209" s="89" t="s">
        <v>147</v>
      </c>
      <c r="BM209" s="89" t="s">
        <v>333</v>
      </c>
    </row>
    <row r="210" spans="2:47" s="6" customFormat="1" ht="16.5" customHeight="1">
      <c r="B210" s="23"/>
      <c r="C210" s="24"/>
      <c r="D210" s="157" t="s">
        <v>149</v>
      </c>
      <c r="E210" s="24"/>
      <c r="F210" s="158" t="s">
        <v>332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149</v>
      </c>
      <c r="AU210" s="6" t="s">
        <v>80</v>
      </c>
    </row>
    <row r="211" spans="2:51" s="6" customFormat="1" ht="15.75" customHeight="1">
      <c r="B211" s="159"/>
      <c r="C211" s="160"/>
      <c r="D211" s="161" t="s">
        <v>156</v>
      </c>
      <c r="E211" s="160"/>
      <c r="F211" s="162" t="s">
        <v>334</v>
      </c>
      <c r="G211" s="160"/>
      <c r="H211" s="163">
        <v>0.155</v>
      </c>
      <c r="J211" s="160"/>
      <c r="K211" s="160"/>
      <c r="L211" s="164"/>
      <c r="M211" s="165"/>
      <c r="N211" s="160"/>
      <c r="O211" s="160"/>
      <c r="P211" s="160"/>
      <c r="Q211" s="160"/>
      <c r="R211" s="160"/>
      <c r="S211" s="160"/>
      <c r="T211" s="166"/>
      <c r="AT211" s="167" t="s">
        <v>156</v>
      </c>
      <c r="AU211" s="167" t="s">
        <v>80</v>
      </c>
      <c r="AV211" s="167" t="s">
        <v>80</v>
      </c>
      <c r="AW211" s="167" t="s">
        <v>93</v>
      </c>
      <c r="AX211" s="167" t="s">
        <v>72</v>
      </c>
      <c r="AY211" s="167" t="s">
        <v>139</v>
      </c>
    </row>
    <row r="212" spans="2:65" s="6" customFormat="1" ht="15.75" customHeight="1">
      <c r="B212" s="23"/>
      <c r="C212" s="145" t="s">
        <v>335</v>
      </c>
      <c r="D212" s="145" t="s">
        <v>142</v>
      </c>
      <c r="E212" s="146" t="s">
        <v>336</v>
      </c>
      <c r="F212" s="147" t="s">
        <v>337</v>
      </c>
      <c r="G212" s="148" t="s">
        <v>167</v>
      </c>
      <c r="H212" s="149">
        <v>3.1</v>
      </c>
      <c r="I212" s="150"/>
      <c r="J212" s="151">
        <f>ROUND($I$212*$H$212,2)</f>
        <v>0</v>
      </c>
      <c r="K212" s="147" t="s">
        <v>146</v>
      </c>
      <c r="L212" s="43"/>
      <c r="M212" s="152"/>
      <c r="N212" s="153" t="s">
        <v>43</v>
      </c>
      <c r="O212" s="24"/>
      <c r="P212" s="154">
        <f>$O$212*$H$212</f>
        <v>0</v>
      </c>
      <c r="Q212" s="154">
        <v>0</v>
      </c>
      <c r="R212" s="154">
        <f>$Q$212*$H$212</f>
        <v>0</v>
      </c>
      <c r="S212" s="154">
        <v>0.057</v>
      </c>
      <c r="T212" s="155">
        <f>$S$212*$H$212</f>
        <v>0.17670000000000002</v>
      </c>
      <c r="AR212" s="89" t="s">
        <v>147</v>
      </c>
      <c r="AT212" s="89" t="s">
        <v>142</v>
      </c>
      <c r="AU212" s="89" t="s">
        <v>80</v>
      </c>
      <c r="AY212" s="6" t="s">
        <v>139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21</v>
      </c>
      <c r="BK212" s="156">
        <f>ROUND($I$212*$H$212,2)</f>
        <v>0</v>
      </c>
      <c r="BL212" s="89" t="s">
        <v>147</v>
      </c>
      <c r="BM212" s="89" t="s">
        <v>338</v>
      </c>
    </row>
    <row r="213" spans="2:47" s="6" customFormat="1" ht="16.5" customHeight="1">
      <c r="B213" s="23"/>
      <c r="C213" s="24"/>
      <c r="D213" s="157" t="s">
        <v>149</v>
      </c>
      <c r="E213" s="24"/>
      <c r="F213" s="158" t="s">
        <v>337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149</v>
      </c>
      <c r="AU213" s="6" t="s">
        <v>80</v>
      </c>
    </row>
    <row r="214" spans="2:51" s="6" customFormat="1" ht="15.75" customHeight="1">
      <c r="B214" s="159"/>
      <c r="C214" s="160"/>
      <c r="D214" s="161" t="s">
        <v>156</v>
      </c>
      <c r="E214" s="160"/>
      <c r="F214" s="162" t="s">
        <v>215</v>
      </c>
      <c r="G214" s="160"/>
      <c r="H214" s="163">
        <v>3.1</v>
      </c>
      <c r="J214" s="160"/>
      <c r="K214" s="160"/>
      <c r="L214" s="164"/>
      <c r="M214" s="165"/>
      <c r="N214" s="160"/>
      <c r="O214" s="160"/>
      <c r="P214" s="160"/>
      <c r="Q214" s="160"/>
      <c r="R214" s="160"/>
      <c r="S214" s="160"/>
      <c r="T214" s="166"/>
      <c r="AT214" s="167" t="s">
        <v>156</v>
      </c>
      <c r="AU214" s="167" t="s">
        <v>80</v>
      </c>
      <c r="AV214" s="167" t="s">
        <v>80</v>
      </c>
      <c r="AW214" s="167" t="s">
        <v>93</v>
      </c>
      <c r="AX214" s="167" t="s">
        <v>72</v>
      </c>
      <c r="AY214" s="167" t="s">
        <v>139</v>
      </c>
    </row>
    <row r="215" spans="2:65" s="6" customFormat="1" ht="15.75" customHeight="1">
      <c r="B215" s="23"/>
      <c r="C215" s="145" t="s">
        <v>339</v>
      </c>
      <c r="D215" s="145" t="s">
        <v>142</v>
      </c>
      <c r="E215" s="146" t="s">
        <v>340</v>
      </c>
      <c r="F215" s="147" t="s">
        <v>337</v>
      </c>
      <c r="G215" s="148" t="s">
        <v>167</v>
      </c>
      <c r="H215" s="149">
        <v>5.34</v>
      </c>
      <c r="I215" s="150"/>
      <c r="J215" s="151">
        <f>ROUND($I$215*$H$215,2)</f>
        <v>0</v>
      </c>
      <c r="K215" s="147" t="s">
        <v>146</v>
      </c>
      <c r="L215" s="43"/>
      <c r="M215" s="152"/>
      <c r="N215" s="153" t="s">
        <v>43</v>
      </c>
      <c r="O215" s="24"/>
      <c r="P215" s="154">
        <f>$O$215*$H$215</f>
        <v>0</v>
      </c>
      <c r="Q215" s="154">
        <v>0</v>
      </c>
      <c r="R215" s="154">
        <f>$Q$215*$H$215</f>
        <v>0</v>
      </c>
      <c r="S215" s="154">
        <v>0.057</v>
      </c>
      <c r="T215" s="155">
        <f>$S$215*$H$215</f>
        <v>0.30438</v>
      </c>
      <c r="AR215" s="89" t="s">
        <v>147</v>
      </c>
      <c r="AT215" s="89" t="s">
        <v>142</v>
      </c>
      <c r="AU215" s="89" t="s">
        <v>80</v>
      </c>
      <c r="AY215" s="6" t="s">
        <v>139</v>
      </c>
      <c r="BE215" s="156">
        <f>IF($N$215="základní",$J$215,0)</f>
        <v>0</v>
      </c>
      <c r="BF215" s="156">
        <f>IF($N$215="snížená",$J$215,0)</f>
        <v>0</v>
      </c>
      <c r="BG215" s="156">
        <f>IF($N$215="zákl. přenesená",$J$215,0)</f>
        <v>0</v>
      </c>
      <c r="BH215" s="156">
        <f>IF($N$215="sníž. přenesená",$J$215,0)</f>
        <v>0</v>
      </c>
      <c r="BI215" s="156">
        <f>IF($N$215="nulová",$J$215,0)</f>
        <v>0</v>
      </c>
      <c r="BJ215" s="89" t="s">
        <v>21</v>
      </c>
      <c r="BK215" s="156">
        <f>ROUND($I$215*$H$215,2)</f>
        <v>0</v>
      </c>
      <c r="BL215" s="89" t="s">
        <v>147</v>
      </c>
      <c r="BM215" s="89" t="s">
        <v>341</v>
      </c>
    </row>
    <row r="216" spans="2:47" s="6" customFormat="1" ht="27" customHeight="1">
      <c r="B216" s="23"/>
      <c r="C216" s="24"/>
      <c r="D216" s="157" t="s">
        <v>149</v>
      </c>
      <c r="E216" s="24"/>
      <c r="F216" s="158" t="s">
        <v>342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149</v>
      </c>
      <c r="AU216" s="6" t="s">
        <v>80</v>
      </c>
    </row>
    <row r="217" spans="2:51" s="6" customFormat="1" ht="15.75" customHeight="1">
      <c r="B217" s="159"/>
      <c r="C217" s="160"/>
      <c r="D217" s="161" t="s">
        <v>156</v>
      </c>
      <c r="E217" s="160"/>
      <c r="F217" s="162" t="s">
        <v>343</v>
      </c>
      <c r="G217" s="160"/>
      <c r="H217" s="163">
        <v>5.34</v>
      </c>
      <c r="J217" s="160"/>
      <c r="K217" s="160"/>
      <c r="L217" s="164"/>
      <c r="M217" s="165"/>
      <c r="N217" s="160"/>
      <c r="O217" s="160"/>
      <c r="P217" s="160"/>
      <c r="Q217" s="160"/>
      <c r="R217" s="160"/>
      <c r="S217" s="160"/>
      <c r="T217" s="166"/>
      <c r="AT217" s="167" t="s">
        <v>156</v>
      </c>
      <c r="AU217" s="167" t="s">
        <v>80</v>
      </c>
      <c r="AV217" s="167" t="s">
        <v>80</v>
      </c>
      <c r="AW217" s="167" t="s">
        <v>93</v>
      </c>
      <c r="AX217" s="167" t="s">
        <v>72</v>
      </c>
      <c r="AY217" s="167" t="s">
        <v>139</v>
      </c>
    </row>
    <row r="218" spans="2:65" s="6" customFormat="1" ht="15.75" customHeight="1">
      <c r="B218" s="23"/>
      <c r="C218" s="145" t="s">
        <v>344</v>
      </c>
      <c r="D218" s="145" t="s">
        <v>142</v>
      </c>
      <c r="E218" s="146" t="s">
        <v>345</v>
      </c>
      <c r="F218" s="147" t="s">
        <v>346</v>
      </c>
      <c r="G218" s="148" t="s">
        <v>167</v>
      </c>
      <c r="H218" s="149">
        <v>0.4</v>
      </c>
      <c r="I218" s="150"/>
      <c r="J218" s="151">
        <f>ROUND($I$218*$H$218,2)</f>
        <v>0</v>
      </c>
      <c r="K218" s="147" t="s">
        <v>146</v>
      </c>
      <c r="L218" s="43"/>
      <c r="M218" s="152"/>
      <c r="N218" s="153" t="s">
        <v>43</v>
      </c>
      <c r="O218" s="24"/>
      <c r="P218" s="154">
        <f>$O$218*$H$218</f>
        <v>0</v>
      </c>
      <c r="Q218" s="154">
        <v>0</v>
      </c>
      <c r="R218" s="154">
        <f>$Q$218*$H$218</f>
        <v>0</v>
      </c>
      <c r="S218" s="154">
        <v>0.041</v>
      </c>
      <c r="T218" s="155">
        <f>$S$218*$H$218</f>
        <v>0.0164</v>
      </c>
      <c r="AR218" s="89" t="s">
        <v>147</v>
      </c>
      <c r="AT218" s="89" t="s">
        <v>142</v>
      </c>
      <c r="AU218" s="89" t="s">
        <v>80</v>
      </c>
      <c r="AY218" s="6" t="s">
        <v>139</v>
      </c>
      <c r="BE218" s="156">
        <f>IF($N$218="základní",$J$218,0)</f>
        <v>0</v>
      </c>
      <c r="BF218" s="156">
        <f>IF($N$218="snížená",$J$218,0)</f>
        <v>0</v>
      </c>
      <c r="BG218" s="156">
        <f>IF($N$218="zákl. přenesená",$J$218,0)</f>
        <v>0</v>
      </c>
      <c r="BH218" s="156">
        <f>IF($N$218="sníž. přenesená",$J$218,0)</f>
        <v>0</v>
      </c>
      <c r="BI218" s="156">
        <f>IF($N$218="nulová",$J$218,0)</f>
        <v>0</v>
      </c>
      <c r="BJ218" s="89" t="s">
        <v>21</v>
      </c>
      <c r="BK218" s="156">
        <f>ROUND($I$218*$H$218,2)</f>
        <v>0</v>
      </c>
      <c r="BL218" s="89" t="s">
        <v>147</v>
      </c>
      <c r="BM218" s="89" t="s">
        <v>347</v>
      </c>
    </row>
    <row r="219" spans="2:47" s="6" customFormat="1" ht="27" customHeight="1">
      <c r="B219" s="23"/>
      <c r="C219" s="24"/>
      <c r="D219" s="157" t="s">
        <v>149</v>
      </c>
      <c r="E219" s="24"/>
      <c r="F219" s="158" t="s">
        <v>348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149</v>
      </c>
      <c r="AU219" s="6" t="s">
        <v>80</v>
      </c>
    </row>
    <row r="220" spans="2:51" s="6" customFormat="1" ht="15.75" customHeight="1">
      <c r="B220" s="159"/>
      <c r="C220" s="160"/>
      <c r="D220" s="161" t="s">
        <v>156</v>
      </c>
      <c r="E220" s="160"/>
      <c r="F220" s="162"/>
      <c r="G220" s="160"/>
      <c r="H220" s="163">
        <v>0</v>
      </c>
      <c r="J220" s="160"/>
      <c r="K220" s="160"/>
      <c r="L220" s="164"/>
      <c r="M220" s="165"/>
      <c r="N220" s="160"/>
      <c r="O220" s="160"/>
      <c r="P220" s="160"/>
      <c r="Q220" s="160"/>
      <c r="R220" s="160"/>
      <c r="S220" s="160"/>
      <c r="T220" s="166"/>
      <c r="AT220" s="167" t="s">
        <v>156</v>
      </c>
      <c r="AU220" s="167" t="s">
        <v>80</v>
      </c>
      <c r="AV220" s="167" t="s">
        <v>80</v>
      </c>
      <c r="AW220" s="167" t="s">
        <v>93</v>
      </c>
      <c r="AX220" s="167" t="s">
        <v>72</v>
      </c>
      <c r="AY220" s="167" t="s">
        <v>139</v>
      </c>
    </row>
    <row r="221" spans="2:51" s="6" customFormat="1" ht="15.75" customHeight="1">
      <c r="B221" s="159"/>
      <c r="C221" s="160"/>
      <c r="D221" s="161" t="s">
        <v>156</v>
      </c>
      <c r="E221" s="160"/>
      <c r="F221" s="162" t="s">
        <v>349</v>
      </c>
      <c r="G221" s="160"/>
      <c r="H221" s="163">
        <v>0.4</v>
      </c>
      <c r="J221" s="160"/>
      <c r="K221" s="160"/>
      <c r="L221" s="164"/>
      <c r="M221" s="165"/>
      <c r="N221" s="160"/>
      <c r="O221" s="160"/>
      <c r="P221" s="160"/>
      <c r="Q221" s="160"/>
      <c r="R221" s="160"/>
      <c r="S221" s="160"/>
      <c r="T221" s="166"/>
      <c r="AT221" s="167" t="s">
        <v>156</v>
      </c>
      <c r="AU221" s="167" t="s">
        <v>80</v>
      </c>
      <c r="AV221" s="167" t="s">
        <v>80</v>
      </c>
      <c r="AW221" s="167" t="s">
        <v>93</v>
      </c>
      <c r="AX221" s="167" t="s">
        <v>72</v>
      </c>
      <c r="AY221" s="167" t="s">
        <v>139</v>
      </c>
    </row>
    <row r="222" spans="2:65" s="6" customFormat="1" ht="15.75" customHeight="1">
      <c r="B222" s="23"/>
      <c r="C222" s="145" t="s">
        <v>350</v>
      </c>
      <c r="D222" s="145" t="s">
        <v>142</v>
      </c>
      <c r="E222" s="146" t="s">
        <v>351</v>
      </c>
      <c r="F222" s="147" t="s">
        <v>352</v>
      </c>
      <c r="G222" s="148" t="s">
        <v>167</v>
      </c>
      <c r="H222" s="149">
        <v>0.495</v>
      </c>
      <c r="I222" s="150"/>
      <c r="J222" s="151">
        <f>ROUND($I$222*$H$222,2)</f>
        <v>0</v>
      </c>
      <c r="K222" s="147" t="s">
        <v>146</v>
      </c>
      <c r="L222" s="43"/>
      <c r="M222" s="152"/>
      <c r="N222" s="153" t="s">
        <v>43</v>
      </c>
      <c r="O222" s="24"/>
      <c r="P222" s="154">
        <f>$O$222*$H$222</f>
        <v>0</v>
      </c>
      <c r="Q222" s="154">
        <v>0</v>
      </c>
      <c r="R222" s="154">
        <f>$Q$222*$H$222</f>
        <v>0</v>
      </c>
      <c r="S222" s="154">
        <v>0.075</v>
      </c>
      <c r="T222" s="155">
        <f>$S$222*$H$222</f>
        <v>0.037125</v>
      </c>
      <c r="AR222" s="89" t="s">
        <v>147</v>
      </c>
      <c r="AT222" s="89" t="s">
        <v>142</v>
      </c>
      <c r="AU222" s="89" t="s">
        <v>80</v>
      </c>
      <c r="AY222" s="6" t="s">
        <v>139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21</v>
      </c>
      <c r="BK222" s="156">
        <f>ROUND($I$222*$H$222,2)</f>
        <v>0</v>
      </c>
      <c r="BL222" s="89" t="s">
        <v>147</v>
      </c>
      <c r="BM222" s="89" t="s">
        <v>353</v>
      </c>
    </row>
    <row r="223" spans="2:47" s="6" customFormat="1" ht="27" customHeight="1">
      <c r="B223" s="23"/>
      <c r="C223" s="24"/>
      <c r="D223" s="157" t="s">
        <v>149</v>
      </c>
      <c r="E223" s="24"/>
      <c r="F223" s="158" t="s">
        <v>354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149</v>
      </c>
      <c r="AU223" s="6" t="s">
        <v>80</v>
      </c>
    </row>
    <row r="224" spans="2:51" s="6" customFormat="1" ht="15.75" customHeight="1">
      <c r="B224" s="159"/>
      <c r="C224" s="160"/>
      <c r="D224" s="161" t="s">
        <v>156</v>
      </c>
      <c r="E224" s="160"/>
      <c r="F224" s="162" t="s">
        <v>355</v>
      </c>
      <c r="G224" s="160"/>
      <c r="H224" s="163">
        <v>0.495</v>
      </c>
      <c r="J224" s="160"/>
      <c r="K224" s="160"/>
      <c r="L224" s="164"/>
      <c r="M224" s="165"/>
      <c r="N224" s="160"/>
      <c r="O224" s="160"/>
      <c r="P224" s="160"/>
      <c r="Q224" s="160"/>
      <c r="R224" s="160"/>
      <c r="S224" s="160"/>
      <c r="T224" s="166"/>
      <c r="AT224" s="167" t="s">
        <v>156</v>
      </c>
      <c r="AU224" s="167" t="s">
        <v>80</v>
      </c>
      <c r="AV224" s="167" t="s">
        <v>80</v>
      </c>
      <c r="AW224" s="167" t="s">
        <v>93</v>
      </c>
      <c r="AX224" s="167" t="s">
        <v>72</v>
      </c>
      <c r="AY224" s="167" t="s">
        <v>139</v>
      </c>
    </row>
    <row r="225" spans="2:65" s="6" customFormat="1" ht="15.75" customHeight="1">
      <c r="B225" s="23"/>
      <c r="C225" s="145" t="s">
        <v>356</v>
      </c>
      <c r="D225" s="145" t="s">
        <v>142</v>
      </c>
      <c r="E225" s="146" t="s">
        <v>357</v>
      </c>
      <c r="F225" s="147" t="s">
        <v>358</v>
      </c>
      <c r="G225" s="148" t="s">
        <v>167</v>
      </c>
      <c r="H225" s="149">
        <v>1.575</v>
      </c>
      <c r="I225" s="150"/>
      <c r="J225" s="151">
        <f>ROUND($I$225*$H$225,2)</f>
        <v>0</v>
      </c>
      <c r="K225" s="147" t="s">
        <v>146</v>
      </c>
      <c r="L225" s="43"/>
      <c r="M225" s="152"/>
      <c r="N225" s="153" t="s">
        <v>43</v>
      </c>
      <c r="O225" s="24"/>
      <c r="P225" s="154">
        <f>$O$225*$H$225</f>
        <v>0</v>
      </c>
      <c r="Q225" s="154">
        <v>0</v>
      </c>
      <c r="R225" s="154">
        <f>$Q$225*$H$225</f>
        <v>0</v>
      </c>
      <c r="S225" s="154">
        <v>0.088</v>
      </c>
      <c r="T225" s="155">
        <f>$S$225*$H$225</f>
        <v>0.1386</v>
      </c>
      <c r="AR225" s="89" t="s">
        <v>147</v>
      </c>
      <c r="AT225" s="89" t="s">
        <v>142</v>
      </c>
      <c r="AU225" s="89" t="s">
        <v>80</v>
      </c>
      <c r="AY225" s="6" t="s">
        <v>139</v>
      </c>
      <c r="BE225" s="156">
        <f>IF($N$225="základní",$J$225,0)</f>
        <v>0</v>
      </c>
      <c r="BF225" s="156">
        <f>IF($N$225="snížená",$J$225,0)</f>
        <v>0</v>
      </c>
      <c r="BG225" s="156">
        <f>IF($N$225="zákl. přenesená",$J$225,0)</f>
        <v>0</v>
      </c>
      <c r="BH225" s="156">
        <f>IF($N$225="sníž. přenesená",$J$225,0)</f>
        <v>0</v>
      </c>
      <c r="BI225" s="156">
        <f>IF($N$225="nulová",$J$225,0)</f>
        <v>0</v>
      </c>
      <c r="BJ225" s="89" t="s">
        <v>21</v>
      </c>
      <c r="BK225" s="156">
        <f>ROUND($I$225*$H$225,2)</f>
        <v>0</v>
      </c>
      <c r="BL225" s="89" t="s">
        <v>147</v>
      </c>
      <c r="BM225" s="89" t="s">
        <v>359</v>
      </c>
    </row>
    <row r="226" spans="2:47" s="6" customFormat="1" ht="16.5" customHeight="1">
      <c r="B226" s="23"/>
      <c r="C226" s="24"/>
      <c r="D226" s="157" t="s">
        <v>149</v>
      </c>
      <c r="E226" s="24"/>
      <c r="F226" s="158" t="s">
        <v>360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149</v>
      </c>
      <c r="AU226" s="6" t="s">
        <v>80</v>
      </c>
    </row>
    <row r="227" spans="2:51" s="6" customFormat="1" ht="15.75" customHeight="1">
      <c r="B227" s="159"/>
      <c r="C227" s="160"/>
      <c r="D227" s="161" t="s">
        <v>156</v>
      </c>
      <c r="E227" s="160"/>
      <c r="F227" s="162" t="s">
        <v>361</v>
      </c>
      <c r="G227" s="160"/>
      <c r="H227" s="163">
        <v>1.575</v>
      </c>
      <c r="J227" s="160"/>
      <c r="K227" s="160"/>
      <c r="L227" s="164"/>
      <c r="M227" s="165"/>
      <c r="N227" s="160"/>
      <c r="O227" s="160"/>
      <c r="P227" s="160"/>
      <c r="Q227" s="160"/>
      <c r="R227" s="160"/>
      <c r="S227" s="160"/>
      <c r="T227" s="166"/>
      <c r="AT227" s="167" t="s">
        <v>156</v>
      </c>
      <c r="AU227" s="167" t="s">
        <v>80</v>
      </c>
      <c r="AV227" s="167" t="s">
        <v>80</v>
      </c>
      <c r="AW227" s="167" t="s">
        <v>93</v>
      </c>
      <c r="AX227" s="167" t="s">
        <v>72</v>
      </c>
      <c r="AY227" s="167" t="s">
        <v>139</v>
      </c>
    </row>
    <row r="228" spans="2:65" s="6" customFormat="1" ht="15.75" customHeight="1">
      <c r="B228" s="23"/>
      <c r="C228" s="145" t="s">
        <v>362</v>
      </c>
      <c r="D228" s="145" t="s">
        <v>142</v>
      </c>
      <c r="E228" s="146" t="s">
        <v>363</v>
      </c>
      <c r="F228" s="147" t="s">
        <v>364</v>
      </c>
      <c r="G228" s="148" t="s">
        <v>167</v>
      </c>
      <c r="H228" s="149">
        <v>1.281</v>
      </c>
      <c r="I228" s="150"/>
      <c r="J228" s="151">
        <f>ROUND($I$228*$H$228,2)</f>
        <v>0</v>
      </c>
      <c r="K228" s="147" t="s">
        <v>146</v>
      </c>
      <c r="L228" s="43"/>
      <c r="M228" s="152"/>
      <c r="N228" s="153" t="s">
        <v>43</v>
      </c>
      <c r="O228" s="24"/>
      <c r="P228" s="154">
        <f>$O$228*$H$228</f>
        <v>0</v>
      </c>
      <c r="Q228" s="154">
        <v>0</v>
      </c>
      <c r="R228" s="154">
        <f>$Q$228*$H$228</f>
        <v>0</v>
      </c>
      <c r="S228" s="154">
        <v>0.076</v>
      </c>
      <c r="T228" s="155">
        <f>$S$228*$H$228</f>
        <v>0.097356</v>
      </c>
      <c r="AR228" s="89" t="s">
        <v>147</v>
      </c>
      <c r="AT228" s="89" t="s">
        <v>142</v>
      </c>
      <c r="AU228" s="89" t="s">
        <v>80</v>
      </c>
      <c r="AY228" s="6" t="s">
        <v>139</v>
      </c>
      <c r="BE228" s="156">
        <f>IF($N$228="základní",$J$228,0)</f>
        <v>0</v>
      </c>
      <c r="BF228" s="156">
        <f>IF($N$228="snížená",$J$228,0)</f>
        <v>0</v>
      </c>
      <c r="BG228" s="156">
        <f>IF($N$228="zákl. přenesená",$J$228,0)</f>
        <v>0</v>
      </c>
      <c r="BH228" s="156">
        <f>IF($N$228="sníž. přenesená",$J$228,0)</f>
        <v>0</v>
      </c>
      <c r="BI228" s="156">
        <f>IF($N$228="nulová",$J$228,0)</f>
        <v>0</v>
      </c>
      <c r="BJ228" s="89" t="s">
        <v>21</v>
      </c>
      <c r="BK228" s="156">
        <f>ROUND($I$228*$H$228,2)</f>
        <v>0</v>
      </c>
      <c r="BL228" s="89" t="s">
        <v>147</v>
      </c>
      <c r="BM228" s="89" t="s">
        <v>365</v>
      </c>
    </row>
    <row r="229" spans="2:47" s="6" customFormat="1" ht="16.5" customHeight="1">
      <c r="B229" s="23"/>
      <c r="C229" s="24"/>
      <c r="D229" s="157" t="s">
        <v>149</v>
      </c>
      <c r="E229" s="24"/>
      <c r="F229" s="158" t="s">
        <v>364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149</v>
      </c>
      <c r="AU229" s="6" t="s">
        <v>80</v>
      </c>
    </row>
    <row r="230" spans="2:51" s="6" customFormat="1" ht="15.75" customHeight="1">
      <c r="B230" s="159"/>
      <c r="C230" s="160"/>
      <c r="D230" s="161" t="s">
        <v>156</v>
      </c>
      <c r="E230" s="160"/>
      <c r="F230" s="162" t="s">
        <v>366</v>
      </c>
      <c r="G230" s="160"/>
      <c r="H230" s="163">
        <v>1.281</v>
      </c>
      <c r="J230" s="160"/>
      <c r="K230" s="160"/>
      <c r="L230" s="164"/>
      <c r="M230" s="165"/>
      <c r="N230" s="160"/>
      <c r="O230" s="160"/>
      <c r="P230" s="160"/>
      <c r="Q230" s="160"/>
      <c r="R230" s="160"/>
      <c r="S230" s="160"/>
      <c r="T230" s="166"/>
      <c r="AT230" s="167" t="s">
        <v>156</v>
      </c>
      <c r="AU230" s="167" t="s">
        <v>80</v>
      </c>
      <c r="AV230" s="167" t="s">
        <v>80</v>
      </c>
      <c r="AW230" s="167" t="s">
        <v>93</v>
      </c>
      <c r="AX230" s="167" t="s">
        <v>72</v>
      </c>
      <c r="AY230" s="167" t="s">
        <v>139</v>
      </c>
    </row>
    <row r="231" spans="2:65" s="6" customFormat="1" ht="15.75" customHeight="1">
      <c r="B231" s="23"/>
      <c r="C231" s="145" t="s">
        <v>367</v>
      </c>
      <c r="D231" s="145" t="s">
        <v>142</v>
      </c>
      <c r="E231" s="146" t="s">
        <v>368</v>
      </c>
      <c r="F231" s="147" t="s">
        <v>369</v>
      </c>
      <c r="G231" s="148" t="s">
        <v>145</v>
      </c>
      <c r="H231" s="149">
        <v>1</v>
      </c>
      <c r="I231" s="150"/>
      <c r="J231" s="151">
        <f>ROUND($I$231*$H$231,2)</f>
        <v>0</v>
      </c>
      <c r="K231" s="147" t="s">
        <v>146</v>
      </c>
      <c r="L231" s="43"/>
      <c r="M231" s="152"/>
      <c r="N231" s="153" t="s">
        <v>43</v>
      </c>
      <c r="O231" s="24"/>
      <c r="P231" s="154">
        <f>$O$231*$H$231</f>
        <v>0</v>
      </c>
      <c r="Q231" s="154">
        <v>0</v>
      </c>
      <c r="R231" s="154">
        <f>$Q$231*$H$231</f>
        <v>0</v>
      </c>
      <c r="S231" s="154">
        <v>0.008</v>
      </c>
      <c r="T231" s="155">
        <f>$S$231*$H$231</f>
        <v>0.008</v>
      </c>
      <c r="AR231" s="89" t="s">
        <v>147</v>
      </c>
      <c r="AT231" s="89" t="s">
        <v>142</v>
      </c>
      <c r="AU231" s="89" t="s">
        <v>80</v>
      </c>
      <c r="AY231" s="6" t="s">
        <v>139</v>
      </c>
      <c r="BE231" s="156">
        <f>IF($N$231="základní",$J$231,0)</f>
        <v>0</v>
      </c>
      <c r="BF231" s="156">
        <f>IF($N$231="snížená",$J$231,0)</f>
        <v>0</v>
      </c>
      <c r="BG231" s="156">
        <f>IF($N$231="zákl. přenesená",$J$231,0)</f>
        <v>0</v>
      </c>
      <c r="BH231" s="156">
        <f>IF($N$231="sníž. přenesená",$J$231,0)</f>
        <v>0</v>
      </c>
      <c r="BI231" s="156">
        <f>IF($N$231="nulová",$J$231,0)</f>
        <v>0</v>
      </c>
      <c r="BJ231" s="89" t="s">
        <v>21</v>
      </c>
      <c r="BK231" s="156">
        <f>ROUND($I$231*$H$231,2)</f>
        <v>0</v>
      </c>
      <c r="BL231" s="89" t="s">
        <v>147</v>
      </c>
      <c r="BM231" s="89" t="s">
        <v>370</v>
      </c>
    </row>
    <row r="232" spans="2:47" s="6" customFormat="1" ht="27" customHeight="1">
      <c r="B232" s="23"/>
      <c r="C232" s="24"/>
      <c r="D232" s="157" t="s">
        <v>149</v>
      </c>
      <c r="E232" s="24"/>
      <c r="F232" s="158" t="s">
        <v>371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149</v>
      </c>
      <c r="AU232" s="6" t="s">
        <v>80</v>
      </c>
    </row>
    <row r="233" spans="2:65" s="6" customFormat="1" ht="15.75" customHeight="1">
      <c r="B233" s="23"/>
      <c r="C233" s="145" t="s">
        <v>372</v>
      </c>
      <c r="D233" s="145" t="s">
        <v>142</v>
      </c>
      <c r="E233" s="146" t="s">
        <v>373</v>
      </c>
      <c r="F233" s="147" t="s">
        <v>374</v>
      </c>
      <c r="G233" s="148" t="s">
        <v>153</v>
      </c>
      <c r="H233" s="149">
        <v>1.28</v>
      </c>
      <c r="I233" s="150"/>
      <c r="J233" s="151">
        <f>ROUND($I$233*$H$233,2)</f>
        <v>0</v>
      </c>
      <c r="K233" s="147" t="s">
        <v>146</v>
      </c>
      <c r="L233" s="43"/>
      <c r="M233" s="152"/>
      <c r="N233" s="153" t="s">
        <v>43</v>
      </c>
      <c r="O233" s="24"/>
      <c r="P233" s="154">
        <f>$O$233*$H$233</f>
        <v>0</v>
      </c>
      <c r="Q233" s="154">
        <v>0</v>
      </c>
      <c r="R233" s="154">
        <f>$Q$233*$H$233</f>
        <v>0</v>
      </c>
      <c r="S233" s="154">
        <v>1.95</v>
      </c>
      <c r="T233" s="155">
        <f>$S$233*$H$233</f>
        <v>2.496</v>
      </c>
      <c r="AR233" s="89" t="s">
        <v>147</v>
      </c>
      <c r="AT233" s="89" t="s">
        <v>142</v>
      </c>
      <c r="AU233" s="89" t="s">
        <v>80</v>
      </c>
      <c r="AY233" s="6" t="s">
        <v>139</v>
      </c>
      <c r="BE233" s="156">
        <f>IF($N$233="základní",$J$233,0)</f>
        <v>0</v>
      </c>
      <c r="BF233" s="156">
        <f>IF($N$233="snížená",$J$233,0)</f>
        <v>0</v>
      </c>
      <c r="BG233" s="156">
        <f>IF($N$233="zákl. přenesená",$J$233,0)</f>
        <v>0</v>
      </c>
      <c r="BH233" s="156">
        <f>IF($N$233="sníž. přenesená",$J$233,0)</f>
        <v>0</v>
      </c>
      <c r="BI233" s="156">
        <f>IF($N$233="nulová",$J$233,0)</f>
        <v>0</v>
      </c>
      <c r="BJ233" s="89" t="s">
        <v>21</v>
      </c>
      <c r="BK233" s="156">
        <f>ROUND($I$233*$H$233,2)</f>
        <v>0</v>
      </c>
      <c r="BL233" s="89" t="s">
        <v>147</v>
      </c>
      <c r="BM233" s="89" t="s">
        <v>375</v>
      </c>
    </row>
    <row r="234" spans="2:47" s="6" customFormat="1" ht="27" customHeight="1">
      <c r="B234" s="23"/>
      <c r="C234" s="24"/>
      <c r="D234" s="157" t="s">
        <v>149</v>
      </c>
      <c r="E234" s="24"/>
      <c r="F234" s="158" t="s">
        <v>376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149</v>
      </c>
      <c r="AU234" s="6" t="s">
        <v>80</v>
      </c>
    </row>
    <row r="235" spans="2:51" s="6" customFormat="1" ht="15.75" customHeight="1">
      <c r="B235" s="159"/>
      <c r="C235" s="160"/>
      <c r="D235" s="161" t="s">
        <v>156</v>
      </c>
      <c r="E235" s="160"/>
      <c r="F235" s="162" t="s">
        <v>377</v>
      </c>
      <c r="G235" s="160"/>
      <c r="H235" s="163">
        <v>1.68</v>
      </c>
      <c r="J235" s="160"/>
      <c r="K235" s="160"/>
      <c r="L235" s="164"/>
      <c r="M235" s="165"/>
      <c r="N235" s="160"/>
      <c r="O235" s="160"/>
      <c r="P235" s="160"/>
      <c r="Q235" s="160"/>
      <c r="R235" s="160"/>
      <c r="S235" s="160"/>
      <c r="T235" s="166"/>
      <c r="AT235" s="167" t="s">
        <v>156</v>
      </c>
      <c r="AU235" s="167" t="s">
        <v>80</v>
      </c>
      <c r="AV235" s="167" t="s">
        <v>80</v>
      </c>
      <c r="AW235" s="167" t="s">
        <v>93</v>
      </c>
      <c r="AX235" s="167" t="s">
        <v>72</v>
      </c>
      <c r="AY235" s="167" t="s">
        <v>139</v>
      </c>
    </row>
    <row r="236" spans="2:51" s="6" customFormat="1" ht="15.75" customHeight="1">
      <c r="B236" s="159"/>
      <c r="C236" s="160"/>
      <c r="D236" s="161" t="s">
        <v>156</v>
      </c>
      <c r="E236" s="160"/>
      <c r="F236" s="162" t="s">
        <v>378</v>
      </c>
      <c r="G236" s="160"/>
      <c r="H236" s="163">
        <v>-0.4</v>
      </c>
      <c r="J236" s="160"/>
      <c r="K236" s="160"/>
      <c r="L236" s="164"/>
      <c r="M236" s="165"/>
      <c r="N236" s="160"/>
      <c r="O236" s="160"/>
      <c r="P236" s="160"/>
      <c r="Q236" s="160"/>
      <c r="R236" s="160"/>
      <c r="S236" s="160"/>
      <c r="T236" s="166"/>
      <c r="AT236" s="167" t="s">
        <v>156</v>
      </c>
      <c r="AU236" s="167" t="s">
        <v>80</v>
      </c>
      <c r="AV236" s="167" t="s">
        <v>80</v>
      </c>
      <c r="AW236" s="167" t="s">
        <v>93</v>
      </c>
      <c r="AX236" s="167" t="s">
        <v>72</v>
      </c>
      <c r="AY236" s="167" t="s">
        <v>139</v>
      </c>
    </row>
    <row r="237" spans="2:65" s="6" customFormat="1" ht="15.75" customHeight="1">
      <c r="B237" s="23"/>
      <c r="C237" s="145" t="s">
        <v>379</v>
      </c>
      <c r="D237" s="145" t="s">
        <v>142</v>
      </c>
      <c r="E237" s="146" t="s">
        <v>380</v>
      </c>
      <c r="F237" s="147" t="s">
        <v>381</v>
      </c>
      <c r="G237" s="148" t="s">
        <v>145</v>
      </c>
      <c r="H237" s="149">
        <v>2</v>
      </c>
      <c r="I237" s="150"/>
      <c r="J237" s="151">
        <f>ROUND($I$237*$H$237,2)</f>
        <v>0</v>
      </c>
      <c r="K237" s="147" t="s">
        <v>146</v>
      </c>
      <c r="L237" s="43"/>
      <c r="M237" s="152"/>
      <c r="N237" s="153" t="s">
        <v>43</v>
      </c>
      <c r="O237" s="24"/>
      <c r="P237" s="154">
        <f>$O$237*$H$237</f>
        <v>0</v>
      </c>
      <c r="Q237" s="154">
        <v>0</v>
      </c>
      <c r="R237" s="154">
        <f>$Q$237*$H$237</f>
        <v>0</v>
      </c>
      <c r="S237" s="154">
        <v>0.031</v>
      </c>
      <c r="T237" s="155">
        <f>$S$237*$H$237</f>
        <v>0.062</v>
      </c>
      <c r="AR237" s="89" t="s">
        <v>147</v>
      </c>
      <c r="AT237" s="89" t="s">
        <v>142</v>
      </c>
      <c r="AU237" s="89" t="s">
        <v>80</v>
      </c>
      <c r="AY237" s="6" t="s">
        <v>139</v>
      </c>
      <c r="BE237" s="156">
        <f>IF($N$237="základní",$J$237,0)</f>
        <v>0</v>
      </c>
      <c r="BF237" s="156">
        <f>IF($N$237="snížená",$J$237,0)</f>
        <v>0</v>
      </c>
      <c r="BG237" s="156">
        <f>IF($N$237="zákl. přenesená",$J$237,0)</f>
        <v>0</v>
      </c>
      <c r="BH237" s="156">
        <f>IF($N$237="sníž. přenesená",$J$237,0)</f>
        <v>0</v>
      </c>
      <c r="BI237" s="156">
        <f>IF($N$237="nulová",$J$237,0)</f>
        <v>0</v>
      </c>
      <c r="BJ237" s="89" t="s">
        <v>21</v>
      </c>
      <c r="BK237" s="156">
        <f>ROUND($I$237*$H$237,2)</f>
        <v>0</v>
      </c>
      <c r="BL237" s="89" t="s">
        <v>147</v>
      </c>
      <c r="BM237" s="89" t="s">
        <v>382</v>
      </c>
    </row>
    <row r="238" spans="2:47" s="6" customFormat="1" ht="27" customHeight="1">
      <c r="B238" s="23"/>
      <c r="C238" s="24"/>
      <c r="D238" s="157" t="s">
        <v>149</v>
      </c>
      <c r="E238" s="24"/>
      <c r="F238" s="158" t="s">
        <v>383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149</v>
      </c>
      <c r="AU238" s="6" t="s">
        <v>80</v>
      </c>
    </row>
    <row r="239" spans="2:65" s="6" customFormat="1" ht="15.75" customHeight="1">
      <c r="B239" s="23"/>
      <c r="C239" s="145" t="s">
        <v>384</v>
      </c>
      <c r="D239" s="145" t="s">
        <v>142</v>
      </c>
      <c r="E239" s="146" t="s">
        <v>385</v>
      </c>
      <c r="F239" s="147" t="s">
        <v>386</v>
      </c>
      <c r="G239" s="148" t="s">
        <v>196</v>
      </c>
      <c r="H239" s="149">
        <v>9.5</v>
      </c>
      <c r="I239" s="150"/>
      <c r="J239" s="151">
        <f>ROUND($I$239*$H$239,2)</f>
        <v>0</v>
      </c>
      <c r="K239" s="147" t="s">
        <v>146</v>
      </c>
      <c r="L239" s="43"/>
      <c r="M239" s="152"/>
      <c r="N239" s="153" t="s">
        <v>43</v>
      </c>
      <c r="O239" s="24"/>
      <c r="P239" s="154">
        <f>$O$239*$H$239</f>
        <v>0</v>
      </c>
      <c r="Q239" s="154">
        <v>0</v>
      </c>
      <c r="R239" s="154">
        <f>$Q$239*$H$239</f>
        <v>0</v>
      </c>
      <c r="S239" s="154">
        <v>0.009</v>
      </c>
      <c r="T239" s="155">
        <f>$S$239*$H$239</f>
        <v>0.08549999999999999</v>
      </c>
      <c r="AR239" s="89" t="s">
        <v>147</v>
      </c>
      <c r="AT239" s="89" t="s">
        <v>142</v>
      </c>
      <c r="AU239" s="89" t="s">
        <v>80</v>
      </c>
      <c r="AY239" s="6" t="s">
        <v>139</v>
      </c>
      <c r="BE239" s="156">
        <f>IF($N$239="základní",$J$239,0)</f>
        <v>0</v>
      </c>
      <c r="BF239" s="156">
        <f>IF($N$239="snížená",$J$239,0)</f>
        <v>0</v>
      </c>
      <c r="BG239" s="156">
        <f>IF($N$239="zákl. přenesená",$J$239,0)</f>
        <v>0</v>
      </c>
      <c r="BH239" s="156">
        <f>IF($N$239="sníž. přenesená",$J$239,0)</f>
        <v>0</v>
      </c>
      <c r="BI239" s="156">
        <f>IF($N$239="nulová",$J$239,0)</f>
        <v>0</v>
      </c>
      <c r="BJ239" s="89" t="s">
        <v>21</v>
      </c>
      <c r="BK239" s="156">
        <f>ROUND($I$239*$H$239,2)</f>
        <v>0</v>
      </c>
      <c r="BL239" s="89" t="s">
        <v>147</v>
      </c>
      <c r="BM239" s="89" t="s">
        <v>387</v>
      </c>
    </row>
    <row r="240" spans="2:47" s="6" customFormat="1" ht="16.5" customHeight="1">
      <c r="B240" s="23"/>
      <c r="C240" s="24"/>
      <c r="D240" s="157" t="s">
        <v>149</v>
      </c>
      <c r="E240" s="24"/>
      <c r="F240" s="158" t="s">
        <v>386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149</v>
      </c>
      <c r="AU240" s="6" t="s">
        <v>80</v>
      </c>
    </row>
    <row r="241" spans="2:51" s="6" customFormat="1" ht="15.75" customHeight="1">
      <c r="B241" s="159"/>
      <c r="C241" s="160"/>
      <c r="D241" s="161" t="s">
        <v>156</v>
      </c>
      <c r="E241" s="160"/>
      <c r="F241" s="162" t="s">
        <v>388</v>
      </c>
      <c r="G241" s="160"/>
      <c r="H241" s="163">
        <v>5.5</v>
      </c>
      <c r="J241" s="160"/>
      <c r="K241" s="160"/>
      <c r="L241" s="164"/>
      <c r="M241" s="165"/>
      <c r="N241" s="160"/>
      <c r="O241" s="160"/>
      <c r="P241" s="160"/>
      <c r="Q241" s="160"/>
      <c r="R241" s="160"/>
      <c r="S241" s="160"/>
      <c r="T241" s="166"/>
      <c r="AT241" s="167" t="s">
        <v>156</v>
      </c>
      <c r="AU241" s="167" t="s">
        <v>80</v>
      </c>
      <c r="AV241" s="167" t="s">
        <v>80</v>
      </c>
      <c r="AW241" s="167" t="s">
        <v>93</v>
      </c>
      <c r="AX241" s="167" t="s">
        <v>72</v>
      </c>
      <c r="AY241" s="167" t="s">
        <v>139</v>
      </c>
    </row>
    <row r="242" spans="2:51" s="6" customFormat="1" ht="15.75" customHeight="1">
      <c r="B242" s="159"/>
      <c r="C242" s="160"/>
      <c r="D242" s="161" t="s">
        <v>156</v>
      </c>
      <c r="E242" s="160"/>
      <c r="F242" s="162" t="s">
        <v>389</v>
      </c>
      <c r="G242" s="160"/>
      <c r="H242" s="163">
        <v>4</v>
      </c>
      <c r="J242" s="160"/>
      <c r="K242" s="160"/>
      <c r="L242" s="164"/>
      <c r="M242" s="165"/>
      <c r="N242" s="160"/>
      <c r="O242" s="160"/>
      <c r="P242" s="160"/>
      <c r="Q242" s="160"/>
      <c r="R242" s="160"/>
      <c r="S242" s="160"/>
      <c r="T242" s="166"/>
      <c r="AT242" s="167" t="s">
        <v>156</v>
      </c>
      <c r="AU242" s="167" t="s">
        <v>80</v>
      </c>
      <c r="AV242" s="167" t="s">
        <v>80</v>
      </c>
      <c r="AW242" s="167" t="s">
        <v>93</v>
      </c>
      <c r="AX242" s="167" t="s">
        <v>72</v>
      </c>
      <c r="AY242" s="167" t="s">
        <v>139</v>
      </c>
    </row>
    <row r="243" spans="2:65" s="6" customFormat="1" ht="15.75" customHeight="1">
      <c r="B243" s="23"/>
      <c r="C243" s="145" t="s">
        <v>390</v>
      </c>
      <c r="D243" s="145" t="s">
        <v>142</v>
      </c>
      <c r="E243" s="146" t="s">
        <v>391</v>
      </c>
      <c r="F243" s="147" t="s">
        <v>392</v>
      </c>
      <c r="G243" s="148" t="s">
        <v>196</v>
      </c>
      <c r="H243" s="149">
        <v>1</v>
      </c>
      <c r="I243" s="150"/>
      <c r="J243" s="151">
        <f>ROUND($I$243*$H$243,2)</f>
        <v>0</v>
      </c>
      <c r="K243" s="147" t="s">
        <v>146</v>
      </c>
      <c r="L243" s="43"/>
      <c r="M243" s="152"/>
      <c r="N243" s="153" t="s">
        <v>43</v>
      </c>
      <c r="O243" s="24"/>
      <c r="P243" s="154">
        <f>$O$243*$H$243</f>
        <v>0</v>
      </c>
      <c r="Q243" s="154">
        <v>0.00122</v>
      </c>
      <c r="R243" s="154">
        <f>$Q$243*$H$243</f>
        <v>0.00122</v>
      </c>
      <c r="S243" s="154">
        <v>0.07</v>
      </c>
      <c r="T243" s="155">
        <f>$S$243*$H$243</f>
        <v>0.07</v>
      </c>
      <c r="AR243" s="89" t="s">
        <v>147</v>
      </c>
      <c r="AT243" s="89" t="s">
        <v>142</v>
      </c>
      <c r="AU243" s="89" t="s">
        <v>80</v>
      </c>
      <c r="AY243" s="6" t="s">
        <v>139</v>
      </c>
      <c r="BE243" s="156">
        <f>IF($N$243="základní",$J$243,0)</f>
        <v>0</v>
      </c>
      <c r="BF243" s="156">
        <f>IF($N$243="snížená",$J$243,0)</f>
        <v>0</v>
      </c>
      <c r="BG243" s="156">
        <f>IF($N$243="zákl. přenesená",$J$243,0)</f>
        <v>0</v>
      </c>
      <c r="BH243" s="156">
        <f>IF($N$243="sníž. přenesená",$J$243,0)</f>
        <v>0</v>
      </c>
      <c r="BI243" s="156">
        <f>IF($N$243="nulová",$J$243,0)</f>
        <v>0</v>
      </c>
      <c r="BJ243" s="89" t="s">
        <v>21</v>
      </c>
      <c r="BK243" s="156">
        <f>ROUND($I$243*$H$243,2)</f>
        <v>0</v>
      </c>
      <c r="BL243" s="89" t="s">
        <v>147</v>
      </c>
      <c r="BM243" s="89" t="s">
        <v>393</v>
      </c>
    </row>
    <row r="244" spans="2:47" s="6" customFormat="1" ht="27" customHeight="1">
      <c r="B244" s="23"/>
      <c r="C244" s="24"/>
      <c r="D244" s="157" t="s">
        <v>149</v>
      </c>
      <c r="E244" s="24"/>
      <c r="F244" s="158" t="s">
        <v>394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149</v>
      </c>
      <c r="AU244" s="6" t="s">
        <v>80</v>
      </c>
    </row>
    <row r="245" spans="2:51" s="6" customFormat="1" ht="15.75" customHeight="1">
      <c r="B245" s="159"/>
      <c r="C245" s="160"/>
      <c r="D245" s="161" t="s">
        <v>156</v>
      </c>
      <c r="E245" s="160"/>
      <c r="F245" s="162" t="s">
        <v>395</v>
      </c>
      <c r="G245" s="160"/>
      <c r="H245" s="163">
        <v>1</v>
      </c>
      <c r="J245" s="160"/>
      <c r="K245" s="160"/>
      <c r="L245" s="164"/>
      <c r="M245" s="165"/>
      <c r="N245" s="160"/>
      <c r="O245" s="160"/>
      <c r="P245" s="160"/>
      <c r="Q245" s="160"/>
      <c r="R245" s="160"/>
      <c r="S245" s="160"/>
      <c r="T245" s="166"/>
      <c r="AT245" s="167" t="s">
        <v>156</v>
      </c>
      <c r="AU245" s="167" t="s">
        <v>80</v>
      </c>
      <c r="AV245" s="167" t="s">
        <v>80</v>
      </c>
      <c r="AW245" s="167" t="s">
        <v>93</v>
      </c>
      <c r="AX245" s="167" t="s">
        <v>21</v>
      </c>
      <c r="AY245" s="167" t="s">
        <v>139</v>
      </c>
    </row>
    <row r="246" spans="2:65" s="6" customFormat="1" ht="15.75" customHeight="1">
      <c r="B246" s="23"/>
      <c r="C246" s="145" t="s">
        <v>396</v>
      </c>
      <c r="D246" s="145" t="s">
        <v>142</v>
      </c>
      <c r="E246" s="146" t="s">
        <v>397</v>
      </c>
      <c r="F246" s="147" t="s">
        <v>398</v>
      </c>
      <c r="G246" s="148" t="s">
        <v>167</v>
      </c>
      <c r="H246" s="149">
        <v>9.46</v>
      </c>
      <c r="I246" s="150"/>
      <c r="J246" s="151">
        <f>ROUND($I$246*$H$246,2)</f>
        <v>0</v>
      </c>
      <c r="K246" s="147" t="s">
        <v>146</v>
      </c>
      <c r="L246" s="43"/>
      <c r="M246" s="152"/>
      <c r="N246" s="153" t="s">
        <v>43</v>
      </c>
      <c r="O246" s="24"/>
      <c r="P246" s="154">
        <f>$O$246*$H$246</f>
        <v>0</v>
      </c>
      <c r="Q246" s="154">
        <v>0</v>
      </c>
      <c r="R246" s="154">
        <f>$Q$246*$H$246</f>
        <v>0</v>
      </c>
      <c r="S246" s="154">
        <v>0.012</v>
      </c>
      <c r="T246" s="155">
        <f>$S$246*$H$246</f>
        <v>0.11352000000000001</v>
      </c>
      <c r="AR246" s="89" t="s">
        <v>147</v>
      </c>
      <c r="AT246" s="89" t="s">
        <v>142</v>
      </c>
      <c r="AU246" s="89" t="s">
        <v>80</v>
      </c>
      <c r="AY246" s="6" t="s">
        <v>139</v>
      </c>
      <c r="BE246" s="156">
        <f>IF($N$246="základní",$J$246,0)</f>
        <v>0</v>
      </c>
      <c r="BF246" s="156">
        <f>IF($N$246="snížená",$J$246,0)</f>
        <v>0</v>
      </c>
      <c r="BG246" s="156">
        <f>IF($N$246="zákl. přenesená",$J$246,0)</f>
        <v>0</v>
      </c>
      <c r="BH246" s="156">
        <f>IF($N$246="sníž. přenesená",$J$246,0)</f>
        <v>0</v>
      </c>
      <c r="BI246" s="156">
        <f>IF($N$246="nulová",$J$246,0)</f>
        <v>0</v>
      </c>
      <c r="BJ246" s="89" t="s">
        <v>21</v>
      </c>
      <c r="BK246" s="156">
        <f>ROUND($I$246*$H$246,2)</f>
        <v>0</v>
      </c>
      <c r="BL246" s="89" t="s">
        <v>147</v>
      </c>
      <c r="BM246" s="89" t="s">
        <v>399</v>
      </c>
    </row>
    <row r="247" spans="2:47" s="6" customFormat="1" ht="16.5" customHeight="1">
      <c r="B247" s="23"/>
      <c r="C247" s="24"/>
      <c r="D247" s="157" t="s">
        <v>149</v>
      </c>
      <c r="E247" s="24"/>
      <c r="F247" s="158" t="s">
        <v>400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149</v>
      </c>
      <c r="AU247" s="6" t="s">
        <v>80</v>
      </c>
    </row>
    <row r="248" spans="2:51" s="6" customFormat="1" ht="15.75" customHeight="1">
      <c r="B248" s="159"/>
      <c r="C248" s="160"/>
      <c r="D248" s="161" t="s">
        <v>156</v>
      </c>
      <c r="E248" s="160"/>
      <c r="F248" s="162" t="s">
        <v>401</v>
      </c>
      <c r="G248" s="160"/>
      <c r="H248" s="163">
        <v>9.46</v>
      </c>
      <c r="J248" s="160"/>
      <c r="K248" s="160"/>
      <c r="L248" s="164"/>
      <c r="M248" s="165"/>
      <c r="N248" s="160"/>
      <c r="O248" s="160"/>
      <c r="P248" s="160"/>
      <c r="Q248" s="160"/>
      <c r="R248" s="160"/>
      <c r="S248" s="160"/>
      <c r="T248" s="166"/>
      <c r="AT248" s="167" t="s">
        <v>156</v>
      </c>
      <c r="AU248" s="167" t="s">
        <v>80</v>
      </c>
      <c r="AV248" s="167" t="s">
        <v>80</v>
      </c>
      <c r="AW248" s="167" t="s">
        <v>93</v>
      </c>
      <c r="AX248" s="167" t="s">
        <v>21</v>
      </c>
      <c r="AY248" s="167" t="s">
        <v>139</v>
      </c>
    </row>
    <row r="249" spans="2:65" s="6" customFormat="1" ht="15.75" customHeight="1">
      <c r="B249" s="23"/>
      <c r="C249" s="145" t="s">
        <v>402</v>
      </c>
      <c r="D249" s="145" t="s">
        <v>142</v>
      </c>
      <c r="E249" s="146" t="s">
        <v>403</v>
      </c>
      <c r="F249" s="147" t="s">
        <v>404</v>
      </c>
      <c r="G249" s="148" t="s">
        <v>167</v>
      </c>
      <c r="H249" s="149">
        <v>12.04</v>
      </c>
      <c r="I249" s="150"/>
      <c r="J249" s="151">
        <f>ROUND($I$249*$H$249,2)</f>
        <v>0</v>
      </c>
      <c r="K249" s="147" t="s">
        <v>146</v>
      </c>
      <c r="L249" s="43"/>
      <c r="M249" s="152"/>
      <c r="N249" s="153" t="s">
        <v>43</v>
      </c>
      <c r="O249" s="24"/>
      <c r="P249" s="154">
        <f>$O$249*$H$249</f>
        <v>0</v>
      </c>
      <c r="Q249" s="154">
        <v>0</v>
      </c>
      <c r="R249" s="154">
        <f>$Q$249*$H$249</f>
        <v>0</v>
      </c>
      <c r="S249" s="154">
        <v>0.068</v>
      </c>
      <c r="T249" s="155">
        <f>$S$249*$H$249</f>
        <v>0.81872</v>
      </c>
      <c r="AR249" s="89" t="s">
        <v>147</v>
      </c>
      <c r="AT249" s="89" t="s">
        <v>142</v>
      </c>
      <c r="AU249" s="89" t="s">
        <v>80</v>
      </c>
      <c r="AY249" s="6" t="s">
        <v>139</v>
      </c>
      <c r="BE249" s="156">
        <f>IF($N$249="základní",$J$249,0)</f>
        <v>0</v>
      </c>
      <c r="BF249" s="156">
        <f>IF($N$249="snížená",$J$249,0)</f>
        <v>0</v>
      </c>
      <c r="BG249" s="156">
        <f>IF($N$249="zákl. přenesená",$J$249,0)</f>
        <v>0</v>
      </c>
      <c r="BH249" s="156">
        <f>IF($N$249="sníž. přenesená",$J$249,0)</f>
        <v>0</v>
      </c>
      <c r="BI249" s="156">
        <f>IF($N$249="nulová",$J$249,0)</f>
        <v>0</v>
      </c>
      <c r="BJ249" s="89" t="s">
        <v>21</v>
      </c>
      <c r="BK249" s="156">
        <f>ROUND($I$249*$H$249,2)</f>
        <v>0</v>
      </c>
      <c r="BL249" s="89" t="s">
        <v>147</v>
      </c>
      <c r="BM249" s="89" t="s">
        <v>405</v>
      </c>
    </row>
    <row r="250" spans="2:47" s="6" customFormat="1" ht="27" customHeight="1">
      <c r="B250" s="23"/>
      <c r="C250" s="24"/>
      <c r="D250" s="157" t="s">
        <v>149</v>
      </c>
      <c r="E250" s="24"/>
      <c r="F250" s="158" t="s">
        <v>406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149</v>
      </c>
      <c r="AU250" s="6" t="s">
        <v>80</v>
      </c>
    </row>
    <row r="251" spans="2:51" s="6" customFormat="1" ht="15.75" customHeight="1">
      <c r="B251" s="159"/>
      <c r="C251" s="160"/>
      <c r="D251" s="161" t="s">
        <v>156</v>
      </c>
      <c r="E251" s="160"/>
      <c r="F251" s="162" t="s">
        <v>407</v>
      </c>
      <c r="G251" s="160"/>
      <c r="H251" s="163">
        <v>12.04</v>
      </c>
      <c r="J251" s="160"/>
      <c r="K251" s="160"/>
      <c r="L251" s="164"/>
      <c r="M251" s="165"/>
      <c r="N251" s="160"/>
      <c r="O251" s="160"/>
      <c r="P251" s="160"/>
      <c r="Q251" s="160"/>
      <c r="R251" s="160"/>
      <c r="S251" s="160"/>
      <c r="T251" s="166"/>
      <c r="AT251" s="167" t="s">
        <v>156</v>
      </c>
      <c r="AU251" s="167" t="s">
        <v>80</v>
      </c>
      <c r="AV251" s="167" t="s">
        <v>80</v>
      </c>
      <c r="AW251" s="167" t="s">
        <v>93</v>
      </c>
      <c r="AX251" s="167" t="s">
        <v>21</v>
      </c>
      <c r="AY251" s="167" t="s">
        <v>139</v>
      </c>
    </row>
    <row r="252" spans="2:65" s="6" customFormat="1" ht="15.75" customHeight="1">
      <c r="B252" s="23"/>
      <c r="C252" s="145" t="s">
        <v>408</v>
      </c>
      <c r="D252" s="145" t="s">
        <v>142</v>
      </c>
      <c r="E252" s="146" t="s">
        <v>409</v>
      </c>
      <c r="F252" s="147" t="s">
        <v>410</v>
      </c>
      <c r="G252" s="148" t="s">
        <v>167</v>
      </c>
      <c r="H252" s="149">
        <v>3.1</v>
      </c>
      <c r="I252" s="150"/>
      <c r="J252" s="151">
        <f>ROUND($I$252*$H$252,2)</f>
        <v>0</v>
      </c>
      <c r="K252" s="147" t="s">
        <v>146</v>
      </c>
      <c r="L252" s="43"/>
      <c r="M252" s="152"/>
      <c r="N252" s="153" t="s">
        <v>43</v>
      </c>
      <c r="O252" s="24"/>
      <c r="P252" s="154">
        <f>$O$252*$H$252</f>
        <v>0</v>
      </c>
      <c r="Q252" s="154">
        <v>0.0089</v>
      </c>
      <c r="R252" s="154">
        <f>$Q$252*$H$252</f>
        <v>0.02759</v>
      </c>
      <c r="S252" s="154">
        <v>0</v>
      </c>
      <c r="T252" s="155">
        <f>$S$252*$H$252</f>
        <v>0</v>
      </c>
      <c r="AR252" s="89" t="s">
        <v>147</v>
      </c>
      <c r="AT252" s="89" t="s">
        <v>142</v>
      </c>
      <c r="AU252" s="89" t="s">
        <v>80</v>
      </c>
      <c r="AY252" s="6" t="s">
        <v>139</v>
      </c>
      <c r="BE252" s="156">
        <f>IF($N$252="základní",$J$252,0)</f>
        <v>0</v>
      </c>
      <c r="BF252" s="156">
        <f>IF($N$252="snížená",$J$252,0)</f>
        <v>0</v>
      </c>
      <c r="BG252" s="156">
        <f>IF($N$252="zákl. přenesená",$J$252,0)</f>
        <v>0</v>
      </c>
      <c r="BH252" s="156">
        <f>IF($N$252="sníž. přenesená",$J$252,0)</f>
        <v>0</v>
      </c>
      <c r="BI252" s="156">
        <f>IF($N$252="nulová",$J$252,0)</f>
        <v>0</v>
      </c>
      <c r="BJ252" s="89" t="s">
        <v>21</v>
      </c>
      <c r="BK252" s="156">
        <f>ROUND($I$252*$H$252,2)</f>
        <v>0</v>
      </c>
      <c r="BL252" s="89" t="s">
        <v>147</v>
      </c>
      <c r="BM252" s="89" t="s">
        <v>411</v>
      </c>
    </row>
    <row r="253" spans="2:47" s="6" customFormat="1" ht="16.5" customHeight="1">
      <c r="B253" s="23"/>
      <c r="C253" s="24"/>
      <c r="D253" s="157" t="s">
        <v>149</v>
      </c>
      <c r="E253" s="24"/>
      <c r="F253" s="158" t="s">
        <v>410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149</v>
      </c>
      <c r="AU253" s="6" t="s">
        <v>80</v>
      </c>
    </row>
    <row r="254" spans="2:51" s="6" customFormat="1" ht="15.75" customHeight="1">
      <c r="B254" s="159"/>
      <c r="C254" s="160"/>
      <c r="D254" s="161" t="s">
        <v>156</v>
      </c>
      <c r="E254" s="160"/>
      <c r="F254" s="162" t="s">
        <v>215</v>
      </c>
      <c r="G254" s="160"/>
      <c r="H254" s="163">
        <v>3.1</v>
      </c>
      <c r="J254" s="160"/>
      <c r="K254" s="160"/>
      <c r="L254" s="164"/>
      <c r="M254" s="165"/>
      <c r="N254" s="160"/>
      <c r="O254" s="160"/>
      <c r="P254" s="160"/>
      <c r="Q254" s="160"/>
      <c r="R254" s="160"/>
      <c r="S254" s="160"/>
      <c r="T254" s="166"/>
      <c r="AT254" s="167" t="s">
        <v>156</v>
      </c>
      <c r="AU254" s="167" t="s">
        <v>80</v>
      </c>
      <c r="AV254" s="167" t="s">
        <v>80</v>
      </c>
      <c r="AW254" s="167" t="s">
        <v>93</v>
      </c>
      <c r="AX254" s="167" t="s">
        <v>72</v>
      </c>
      <c r="AY254" s="167" t="s">
        <v>139</v>
      </c>
    </row>
    <row r="255" spans="2:63" s="132" customFormat="1" ht="23.25" customHeight="1">
      <c r="B255" s="133"/>
      <c r="C255" s="134"/>
      <c r="D255" s="134" t="s">
        <v>71</v>
      </c>
      <c r="E255" s="143" t="s">
        <v>412</v>
      </c>
      <c r="F255" s="143" t="s">
        <v>413</v>
      </c>
      <c r="G255" s="134"/>
      <c r="H255" s="134"/>
      <c r="J255" s="144">
        <f>$BK$255</f>
        <v>0</v>
      </c>
      <c r="K255" s="134"/>
      <c r="L255" s="137"/>
      <c r="M255" s="138"/>
      <c r="N255" s="134"/>
      <c r="O255" s="134"/>
      <c r="P255" s="139">
        <f>SUM($P$256:$P$266)</f>
        <v>0</v>
      </c>
      <c r="Q255" s="134"/>
      <c r="R255" s="139">
        <f>SUM($R$256:$R$266)</f>
        <v>0</v>
      </c>
      <c r="S255" s="134"/>
      <c r="T255" s="140">
        <f>SUM($T$256:$T$266)</f>
        <v>0</v>
      </c>
      <c r="AR255" s="141" t="s">
        <v>21</v>
      </c>
      <c r="AT255" s="141" t="s">
        <v>71</v>
      </c>
      <c r="AU255" s="141" t="s">
        <v>80</v>
      </c>
      <c r="AY255" s="141" t="s">
        <v>139</v>
      </c>
      <c r="BK255" s="142">
        <f>SUM($BK$256:$BK$266)</f>
        <v>0</v>
      </c>
    </row>
    <row r="256" spans="2:65" s="6" customFormat="1" ht="15.75" customHeight="1">
      <c r="B256" s="23"/>
      <c r="C256" s="145" t="s">
        <v>414</v>
      </c>
      <c r="D256" s="145" t="s">
        <v>142</v>
      </c>
      <c r="E256" s="146" t="s">
        <v>415</v>
      </c>
      <c r="F256" s="147" t="s">
        <v>416</v>
      </c>
      <c r="G256" s="148" t="s">
        <v>180</v>
      </c>
      <c r="H256" s="149">
        <v>5.284</v>
      </c>
      <c r="I256" s="150"/>
      <c r="J256" s="151">
        <f>ROUND($I$256*$H$256,2)</f>
        <v>0</v>
      </c>
      <c r="K256" s="147" t="s">
        <v>146</v>
      </c>
      <c r="L256" s="43"/>
      <c r="M256" s="152"/>
      <c r="N256" s="153" t="s">
        <v>43</v>
      </c>
      <c r="O256" s="24"/>
      <c r="P256" s="154">
        <f>$O$256*$H$256</f>
        <v>0</v>
      </c>
      <c r="Q256" s="154">
        <v>0</v>
      </c>
      <c r="R256" s="154">
        <f>$Q$256*$H$256</f>
        <v>0</v>
      </c>
      <c r="S256" s="154">
        <v>0</v>
      </c>
      <c r="T256" s="155">
        <f>$S$256*$H$256</f>
        <v>0</v>
      </c>
      <c r="AR256" s="89" t="s">
        <v>147</v>
      </c>
      <c r="AT256" s="89" t="s">
        <v>142</v>
      </c>
      <c r="AU256" s="89" t="s">
        <v>140</v>
      </c>
      <c r="AY256" s="6" t="s">
        <v>139</v>
      </c>
      <c r="BE256" s="156">
        <f>IF($N$256="základní",$J$256,0)</f>
        <v>0</v>
      </c>
      <c r="BF256" s="156">
        <f>IF($N$256="snížená",$J$256,0)</f>
        <v>0</v>
      </c>
      <c r="BG256" s="156">
        <f>IF($N$256="zákl. přenesená",$J$256,0)</f>
        <v>0</v>
      </c>
      <c r="BH256" s="156">
        <f>IF($N$256="sníž. přenesená",$J$256,0)</f>
        <v>0</v>
      </c>
      <c r="BI256" s="156">
        <f>IF($N$256="nulová",$J$256,0)</f>
        <v>0</v>
      </c>
      <c r="BJ256" s="89" t="s">
        <v>21</v>
      </c>
      <c r="BK256" s="156">
        <f>ROUND($I$256*$H$256,2)</f>
        <v>0</v>
      </c>
      <c r="BL256" s="89" t="s">
        <v>147</v>
      </c>
      <c r="BM256" s="89" t="s">
        <v>417</v>
      </c>
    </row>
    <row r="257" spans="2:47" s="6" customFormat="1" ht="16.5" customHeight="1">
      <c r="B257" s="23"/>
      <c r="C257" s="24"/>
      <c r="D257" s="157" t="s">
        <v>149</v>
      </c>
      <c r="E257" s="24"/>
      <c r="F257" s="158" t="s">
        <v>416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149</v>
      </c>
      <c r="AU257" s="6" t="s">
        <v>140</v>
      </c>
    </row>
    <row r="258" spans="2:65" s="6" customFormat="1" ht="15.75" customHeight="1">
      <c r="B258" s="23"/>
      <c r="C258" s="145" t="s">
        <v>418</v>
      </c>
      <c r="D258" s="145" t="s">
        <v>142</v>
      </c>
      <c r="E258" s="146" t="s">
        <v>419</v>
      </c>
      <c r="F258" s="147" t="s">
        <v>420</v>
      </c>
      <c r="G258" s="148" t="s">
        <v>180</v>
      </c>
      <c r="H258" s="149">
        <v>5.284</v>
      </c>
      <c r="I258" s="150"/>
      <c r="J258" s="151">
        <f>ROUND($I$258*$H$258,2)</f>
        <v>0</v>
      </c>
      <c r="K258" s="147" t="s">
        <v>146</v>
      </c>
      <c r="L258" s="43"/>
      <c r="M258" s="152"/>
      <c r="N258" s="153" t="s">
        <v>43</v>
      </c>
      <c r="O258" s="24"/>
      <c r="P258" s="154">
        <f>$O$258*$H$258</f>
        <v>0</v>
      </c>
      <c r="Q258" s="154">
        <v>0</v>
      </c>
      <c r="R258" s="154">
        <f>$Q$258*$H$258</f>
        <v>0</v>
      </c>
      <c r="S258" s="154">
        <v>0</v>
      </c>
      <c r="T258" s="155">
        <f>$S$258*$H$258</f>
        <v>0</v>
      </c>
      <c r="AR258" s="89" t="s">
        <v>147</v>
      </c>
      <c r="AT258" s="89" t="s">
        <v>142</v>
      </c>
      <c r="AU258" s="89" t="s">
        <v>140</v>
      </c>
      <c r="AY258" s="6" t="s">
        <v>139</v>
      </c>
      <c r="BE258" s="156">
        <f>IF($N$258="základní",$J$258,0)</f>
        <v>0</v>
      </c>
      <c r="BF258" s="156">
        <f>IF($N$258="snížená",$J$258,0)</f>
        <v>0</v>
      </c>
      <c r="BG258" s="156">
        <f>IF($N$258="zákl. přenesená",$J$258,0)</f>
        <v>0</v>
      </c>
      <c r="BH258" s="156">
        <f>IF($N$258="sníž. přenesená",$J$258,0)</f>
        <v>0</v>
      </c>
      <c r="BI258" s="156">
        <f>IF($N$258="nulová",$J$258,0)</f>
        <v>0</v>
      </c>
      <c r="BJ258" s="89" t="s">
        <v>21</v>
      </c>
      <c r="BK258" s="156">
        <f>ROUND($I$258*$H$258,2)</f>
        <v>0</v>
      </c>
      <c r="BL258" s="89" t="s">
        <v>147</v>
      </c>
      <c r="BM258" s="89" t="s">
        <v>421</v>
      </c>
    </row>
    <row r="259" spans="2:47" s="6" customFormat="1" ht="16.5" customHeight="1">
      <c r="B259" s="23"/>
      <c r="C259" s="24"/>
      <c r="D259" s="157" t="s">
        <v>149</v>
      </c>
      <c r="E259" s="24"/>
      <c r="F259" s="158" t="s">
        <v>420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149</v>
      </c>
      <c r="AU259" s="6" t="s">
        <v>140</v>
      </c>
    </row>
    <row r="260" spans="2:65" s="6" customFormat="1" ht="15.75" customHeight="1">
      <c r="B260" s="23"/>
      <c r="C260" s="145" t="s">
        <v>422</v>
      </c>
      <c r="D260" s="145" t="s">
        <v>142</v>
      </c>
      <c r="E260" s="146" t="s">
        <v>423</v>
      </c>
      <c r="F260" s="147" t="s">
        <v>424</v>
      </c>
      <c r="G260" s="148" t="s">
        <v>180</v>
      </c>
      <c r="H260" s="149">
        <v>79.2</v>
      </c>
      <c r="I260" s="150"/>
      <c r="J260" s="151">
        <f>ROUND($I$260*$H$260,2)</f>
        <v>0</v>
      </c>
      <c r="K260" s="147" t="s">
        <v>146</v>
      </c>
      <c r="L260" s="43"/>
      <c r="M260" s="152"/>
      <c r="N260" s="153" t="s">
        <v>43</v>
      </c>
      <c r="O260" s="24"/>
      <c r="P260" s="154">
        <f>$O$260*$H$260</f>
        <v>0</v>
      </c>
      <c r="Q260" s="154">
        <v>0</v>
      </c>
      <c r="R260" s="154">
        <f>$Q$260*$H$260</f>
        <v>0</v>
      </c>
      <c r="S260" s="154">
        <v>0</v>
      </c>
      <c r="T260" s="155">
        <f>$S$260*$H$260</f>
        <v>0</v>
      </c>
      <c r="AR260" s="89" t="s">
        <v>147</v>
      </c>
      <c r="AT260" s="89" t="s">
        <v>142</v>
      </c>
      <c r="AU260" s="89" t="s">
        <v>140</v>
      </c>
      <c r="AY260" s="6" t="s">
        <v>139</v>
      </c>
      <c r="BE260" s="156">
        <f>IF($N$260="základní",$J$260,0)</f>
        <v>0</v>
      </c>
      <c r="BF260" s="156">
        <f>IF($N$260="snížená",$J$260,0)</f>
        <v>0</v>
      </c>
      <c r="BG260" s="156">
        <f>IF($N$260="zákl. přenesená",$J$260,0)</f>
        <v>0</v>
      </c>
      <c r="BH260" s="156">
        <f>IF($N$260="sníž. přenesená",$J$260,0)</f>
        <v>0</v>
      </c>
      <c r="BI260" s="156">
        <f>IF($N$260="nulová",$J$260,0)</f>
        <v>0</v>
      </c>
      <c r="BJ260" s="89" t="s">
        <v>21</v>
      </c>
      <c r="BK260" s="156">
        <f>ROUND($I$260*$H$260,2)</f>
        <v>0</v>
      </c>
      <c r="BL260" s="89" t="s">
        <v>147</v>
      </c>
      <c r="BM260" s="89" t="s">
        <v>425</v>
      </c>
    </row>
    <row r="261" spans="2:47" s="6" customFormat="1" ht="16.5" customHeight="1">
      <c r="B261" s="23"/>
      <c r="C261" s="24"/>
      <c r="D261" s="157" t="s">
        <v>149</v>
      </c>
      <c r="E261" s="24"/>
      <c r="F261" s="158" t="s">
        <v>426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149</v>
      </c>
      <c r="AU261" s="6" t="s">
        <v>140</v>
      </c>
    </row>
    <row r="262" spans="2:51" s="6" customFormat="1" ht="15.75" customHeight="1">
      <c r="B262" s="159"/>
      <c r="C262" s="160"/>
      <c r="D262" s="161" t="s">
        <v>156</v>
      </c>
      <c r="E262" s="160"/>
      <c r="F262" s="162" t="s">
        <v>427</v>
      </c>
      <c r="G262" s="160"/>
      <c r="H262" s="163">
        <v>79.2</v>
      </c>
      <c r="J262" s="160"/>
      <c r="K262" s="160"/>
      <c r="L262" s="164"/>
      <c r="M262" s="165"/>
      <c r="N262" s="160"/>
      <c r="O262" s="160"/>
      <c r="P262" s="160"/>
      <c r="Q262" s="160"/>
      <c r="R262" s="160"/>
      <c r="S262" s="160"/>
      <c r="T262" s="166"/>
      <c r="AT262" s="167" t="s">
        <v>156</v>
      </c>
      <c r="AU262" s="167" t="s">
        <v>140</v>
      </c>
      <c r="AV262" s="167" t="s">
        <v>80</v>
      </c>
      <c r="AW262" s="167" t="s">
        <v>93</v>
      </c>
      <c r="AX262" s="167" t="s">
        <v>72</v>
      </c>
      <c r="AY262" s="167" t="s">
        <v>139</v>
      </c>
    </row>
    <row r="263" spans="2:65" s="6" customFormat="1" ht="15.75" customHeight="1">
      <c r="B263" s="23"/>
      <c r="C263" s="145" t="s">
        <v>428</v>
      </c>
      <c r="D263" s="145" t="s">
        <v>142</v>
      </c>
      <c r="E263" s="146" t="s">
        <v>429</v>
      </c>
      <c r="F263" s="147" t="s">
        <v>430</v>
      </c>
      <c r="G263" s="148" t="s">
        <v>180</v>
      </c>
      <c r="H263" s="149">
        <v>5.284</v>
      </c>
      <c r="I263" s="150"/>
      <c r="J263" s="151">
        <f>ROUND($I$263*$H$263,2)</f>
        <v>0</v>
      </c>
      <c r="K263" s="147" t="s">
        <v>146</v>
      </c>
      <c r="L263" s="43"/>
      <c r="M263" s="152"/>
      <c r="N263" s="153" t="s">
        <v>43</v>
      </c>
      <c r="O263" s="24"/>
      <c r="P263" s="154">
        <f>$O$263*$H$263</f>
        <v>0</v>
      </c>
      <c r="Q263" s="154">
        <v>0</v>
      </c>
      <c r="R263" s="154">
        <f>$Q$263*$H$263</f>
        <v>0</v>
      </c>
      <c r="S263" s="154">
        <v>0</v>
      </c>
      <c r="T263" s="155">
        <f>$S$263*$H$263</f>
        <v>0</v>
      </c>
      <c r="AR263" s="89" t="s">
        <v>147</v>
      </c>
      <c r="AT263" s="89" t="s">
        <v>142</v>
      </c>
      <c r="AU263" s="89" t="s">
        <v>140</v>
      </c>
      <c r="AY263" s="6" t="s">
        <v>139</v>
      </c>
      <c r="BE263" s="156">
        <f>IF($N$263="základní",$J$263,0)</f>
        <v>0</v>
      </c>
      <c r="BF263" s="156">
        <f>IF($N$263="snížená",$J$263,0)</f>
        <v>0</v>
      </c>
      <c r="BG263" s="156">
        <f>IF($N$263="zákl. přenesená",$J$263,0)</f>
        <v>0</v>
      </c>
      <c r="BH263" s="156">
        <f>IF($N$263="sníž. přenesená",$J$263,0)</f>
        <v>0</v>
      </c>
      <c r="BI263" s="156">
        <f>IF($N$263="nulová",$J$263,0)</f>
        <v>0</v>
      </c>
      <c r="BJ263" s="89" t="s">
        <v>21</v>
      </c>
      <c r="BK263" s="156">
        <f>ROUND($I$263*$H$263,2)</f>
        <v>0</v>
      </c>
      <c r="BL263" s="89" t="s">
        <v>147</v>
      </c>
      <c r="BM263" s="89" t="s">
        <v>431</v>
      </c>
    </row>
    <row r="264" spans="2:47" s="6" customFormat="1" ht="16.5" customHeight="1">
      <c r="B264" s="23"/>
      <c r="C264" s="24"/>
      <c r="D264" s="157" t="s">
        <v>149</v>
      </c>
      <c r="E264" s="24"/>
      <c r="F264" s="158" t="s">
        <v>432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149</v>
      </c>
      <c r="AU264" s="6" t="s">
        <v>140</v>
      </c>
    </row>
    <row r="265" spans="2:65" s="6" customFormat="1" ht="15.75" customHeight="1">
      <c r="B265" s="23"/>
      <c r="C265" s="145" t="s">
        <v>433</v>
      </c>
      <c r="D265" s="145" t="s">
        <v>142</v>
      </c>
      <c r="E265" s="146" t="s">
        <v>434</v>
      </c>
      <c r="F265" s="147" t="s">
        <v>435</v>
      </c>
      <c r="G265" s="148" t="s">
        <v>180</v>
      </c>
      <c r="H265" s="149">
        <v>2.938</v>
      </c>
      <c r="I265" s="150"/>
      <c r="J265" s="151">
        <f>ROUND($I$265*$H$265,2)</f>
        <v>0</v>
      </c>
      <c r="K265" s="147" t="s">
        <v>146</v>
      </c>
      <c r="L265" s="43"/>
      <c r="M265" s="152"/>
      <c r="N265" s="153" t="s">
        <v>43</v>
      </c>
      <c r="O265" s="24"/>
      <c r="P265" s="154">
        <f>$O$265*$H$265</f>
        <v>0</v>
      </c>
      <c r="Q265" s="154">
        <v>0</v>
      </c>
      <c r="R265" s="154">
        <f>$Q$265*$H$265</f>
        <v>0</v>
      </c>
      <c r="S265" s="154">
        <v>0</v>
      </c>
      <c r="T265" s="155">
        <f>$S$265*$H$265</f>
        <v>0</v>
      </c>
      <c r="AR265" s="89" t="s">
        <v>147</v>
      </c>
      <c r="AT265" s="89" t="s">
        <v>142</v>
      </c>
      <c r="AU265" s="89" t="s">
        <v>140</v>
      </c>
      <c r="AY265" s="6" t="s">
        <v>139</v>
      </c>
      <c r="BE265" s="156">
        <f>IF($N$265="základní",$J$265,0)</f>
        <v>0</v>
      </c>
      <c r="BF265" s="156">
        <f>IF($N$265="snížená",$J$265,0)</f>
        <v>0</v>
      </c>
      <c r="BG265" s="156">
        <f>IF($N$265="zákl. přenesená",$J$265,0)</f>
        <v>0</v>
      </c>
      <c r="BH265" s="156">
        <f>IF($N$265="sníž. přenesená",$J$265,0)</f>
        <v>0</v>
      </c>
      <c r="BI265" s="156">
        <f>IF($N$265="nulová",$J$265,0)</f>
        <v>0</v>
      </c>
      <c r="BJ265" s="89" t="s">
        <v>21</v>
      </c>
      <c r="BK265" s="156">
        <f>ROUND($I$265*$H$265,2)</f>
        <v>0</v>
      </c>
      <c r="BL265" s="89" t="s">
        <v>147</v>
      </c>
      <c r="BM265" s="89" t="s">
        <v>436</v>
      </c>
    </row>
    <row r="266" spans="2:47" s="6" customFormat="1" ht="16.5" customHeight="1">
      <c r="B266" s="23"/>
      <c r="C266" s="24"/>
      <c r="D266" s="157" t="s">
        <v>149</v>
      </c>
      <c r="E266" s="24"/>
      <c r="F266" s="158" t="s">
        <v>435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149</v>
      </c>
      <c r="AU266" s="6" t="s">
        <v>140</v>
      </c>
    </row>
    <row r="267" spans="2:63" s="132" customFormat="1" ht="37.5" customHeight="1">
      <c r="B267" s="133"/>
      <c r="C267" s="134"/>
      <c r="D267" s="134" t="s">
        <v>71</v>
      </c>
      <c r="E267" s="135" t="s">
        <v>437</v>
      </c>
      <c r="F267" s="135" t="s">
        <v>438</v>
      </c>
      <c r="G267" s="134"/>
      <c r="H267" s="134"/>
      <c r="J267" s="136">
        <f>$BK$267</f>
        <v>0</v>
      </c>
      <c r="K267" s="134"/>
      <c r="L267" s="137"/>
      <c r="M267" s="138"/>
      <c r="N267" s="134"/>
      <c r="O267" s="134"/>
      <c r="P267" s="139">
        <f>$P$268+$P$281+$P$311+$P$339+$P$356+$P$367+$P$376+$P$393+$P$398+$P$403+$P$409+$P$417+$P$441+$P$464+$P$473+$P$484+$P$507+$P$511</f>
        <v>0</v>
      </c>
      <c r="Q267" s="134"/>
      <c r="R267" s="139">
        <f>$R$268+$R$281+$R$311+$R$339+$R$356+$R$367+$R$376+$R$393+$R$398+$R$403+$R$409+$R$417+$R$441+$R$464+$R$473+$R$484+$R$507+$R$511</f>
        <v>0.8877452400000001</v>
      </c>
      <c r="S267" s="134"/>
      <c r="T267" s="140">
        <f>$T$268+$T$281+$T$311+$T$339+$T$356+$T$367+$T$376+$T$393+$T$398+$T$403+$T$409+$T$417+$T$441+$T$464+$T$473+$T$484+$T$507+$T$511</f>
        <v>0.15886342</v>
      </c>
      <c r="AR267" s="141" t="s">
        <v>80</v>
      </c>
      <c r="AT267" s="141" t="s">
        <v>71</v>
      </c>
      <c r="AU267" s="141" t="s">
        <v>72</v>
      </c>
      <c r="AY267" s="141" t="s">
        <v>139</v>
      </c>
      <c r="BK267" s="142">
        <f>$BK$268+$BK$281+$BK$311+$BK$339+$BK$356+$BK$367+$BK$376+$BK$393+$BK$398+$BK$403+$BK$409+$BK$417+$BK$441+$BK$464+$BK$473+$BK$484+$BK$507+$BK$511</f>
        <v>0</v>
      </c>
    </row>
    <row r="268" spans="2:63" s="132" customFormat="1" ht="21" customHeight="1">
      <c r="B268" s="133"/>
      <c r="C268" s="134"/>
      <c r="D268" s="134" t="s">
        <v>71</v>
      </c>
      <c r="E268" s="143" t="s">
        <v>439</v>
      </c>
      <c r="F268" s="143" t="s">
        <v>440</v>
      </c>
      <c r="G268" s="134"/>
      <c r="H268" s="134"/>
      <c r="J268" s="144">
        <f>$BK$268</f>
        <v>0</v>
      </c>
      <c r="K268" s="134"/>
      <c r="L268" s="137"/>
      <c r="M268" s="138"/>
      <c r="N268" s="134"/>
      <c r="O268" s="134"/>
      <c r="P268" s="139">
        <f>SUM($P$269:$P$280)</f>
        <v>0</v>
      </c>
      <c r="Q268" s="134"/>
      <c r="R268" s="139">
        <f>SUM($R$269:$R$280)</f>
        <v>0.043595999999999996</v>
      </c>
      <c r="S268" s="134"/>
      <c r="T268" s="140">
        <f>SUM($T$269:$T$280)</f>
        <v>0</v>
      </c>
      <c r="AR268" s="141" t="s">
        <v>80</v>
      </c>
      <c r="AT268" s="141" t="s">
        <v>71</v>
      </c>
      <c r="AU268" s="141" t="s">
        <v>21</v>
      </c>
      <c r="AY268" s="141" t="s">
        <v>139</v>
      </c>
      <c r="BK268" s="142">
        <f>SUM($BK$269:$BK$280)</f>
        <v>0</v>
      </c>
    </row>
    <row r="269" spans="2:65" s="6" customFormat="1" ht="15.75" customHeight="1">
      <c r="B269" s="23"/>
      <c r="C269" s="145" t="s">
        <v>441</v>
      </c>
      <c r="D269" s="145" t="s">
        <v>142</v>
      </c>
      <c r="E269" s="146" t="s">
        <v>442</v>
      </c>
      <c r="F269" s="147" t="s">
        <v>443</v>
      </c>
      <c r="G269" s="148" t="s">
        <v>167</v>
      </c>
      <c r="H269" s="149">
        <v>6.44</v>
      </c>
      <c r="I269" s="150"/>
      <c r="J269" s="151">
        <f>ROUND($I$269*$H$269,2)</f>
        <v>0</v>
      </c>
      <c r="K269" s="147" t="s">
        <v>146</v>
      </c>
      <c r="L269" s="43"/>
      <c r="M269" s="152"/>
      <c r="N269" s="153" t="s">
        <v>43</v>
      </c>
      <c r="O269" s="24"/>
      <c r="P269" s="154">
        <f>$O$269*$H$269</f>
        <v>0</v>
      </c>
      <c r="Q269" s="154">
        <v>0.0045</v>
      </c>
      <c r="R269" s="154">
        <f>$Q$269*$H$269</f>
        <v>0.02898</v>
      </c>
      <c r="S269" s="154">
        <v>0</v>
      </c>
      <c r="T269" s="155">
        <f>$S$269*$H$269</f>
        <v>0</v>
      </c>
      <c r="AR269" s="89" t="s">
        <v>233</v>
      </c>
      <c r="AT269" s="89" t="s">
        <v>142</v>
      </c>
      <c r="AU269" s="89" t="s">
        <v>80</v>
      </c>
      <c r="AY269" s="6" t="s">
        <v>139</v>
      </c>
      <c r="BE269" s="156">
        <f>IF($N$269="základní",$J$269,0)</f>
        <v>0</v>
      </c>
      <c r="BF269" s="156">
        <f>IF($N$269="snížená",$J$269,0)</f>
        <v>0</v>
      </c>
      <c r="BG269" s="156">
        <f>IF($N$269="zákl. přenesená",$J$269,0)</f>
        <v>0</v>
      </c>
      <c r="BH269" s="156">
        <f>IF($N$269="sníž. přenesená",$J$269,0)</f>
        <v>0</v>
      </c>
      <c r="BI269" s="156">
        <f>IF($N$269="nulová",$J$269,0)</f>
        <v>0</v>
      </c>
      <c r="BJ269" s="89" t="s">
        <v>21</v>
      </c>
      <c r="BK269" s="156">
        <f>ROUND($I$269*$H$269,2)</f>
        <v>0</v>
      </c>
      <c r="BL269" s="89" t="s">
        <v>233</v>
      </c>
      <c r="BM269" s="89" t="s">
        <v>444</v>
      </c>
    </row>
    <row r="270" spans="2:47" s="6" customFormat="1" ht="16.5" customHeight="1">
      <c r="B270" s="23"/>
      <c r="C270" s="24"/>
      <c r="D270" s="157" t="s">
        <v>149</v>
      </c>
      <c r="E270" s="24"/>
      <c r="F270" s="158" t="s">
        <v>443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149</v>
      </c>
      <c r="AU270" s="6" t="s">
        <v>80</v>
      </c>
    </row>
    <row r="271" spans="2:51" s="6" customFormat="1" ht="15.75" customHeight="1">
      <c r="B271" s="159"/>
      <c r="C271" s="160"/>
      <c r="D271" s="161" t="s">
        <v>156</v>
      </c>
      <c r="E271" s="160"/>
      <c r="F271" s="162" t="s">
        <v>445</v>
      </c>
      <c r="G271" s="160"/>
      <c r="H271" s="163">
        <v>6.44</v>
      </c>
      <c r="J271" s="160"/>
      <c r="K271" s="160"/>
      <c r="L271" s="164"/>
      <c r="M271" s="165"/>
      <c r="N271" s="160"/>
      <c r="O271" s="160"/>
      <c r="P271" s="160"/>
      <c r="Q271" s="160"/>
      <c r="R271" s="160"/>
      <c r="S271" s="160"/>
      <c r="T271" s="166"/>
      <c r="AT271" s="167" t="s">
        <v>156</v>
      </c>
      <c r="AU271" s="167" t="s">
        <v>80</v>
      </c>
      <c r="AV271" s="167" t="s">
        <v>80</v>
      </c>
      <c r="AW271" s="167" t="s">
        <v>93</v>
      </c>
      <c r="AX271" s="167" t="s">
        <v>72</v>
      </c>
      <c r="AY271" s="167" t="s">
        <v>139</v>
      </c>
    </row>
    <row r="272" spans="2:65" s="6" customFormat="1" ht="15.75" customHeight="1">
      <c r="B272" s="23"/>
      <c r="C272" s="145" t="s">
        <v>446</v>
      </c>
      <c r="D272" s="145" t="s">
        <v>142</v>
      </c>
      <c r="E272" s="146" t="s">
        <v>447</v>
      </c>
      <c r="F272" s="147" t="s">
        <v>448</v>
      </c>
      <c r="G272" s="148" t="s">
        <v>167</v>
      </c>
      <c r="H272" s="149">
        <v>3.248</v>
      </c>
      <c r="I272" s="150"/>
      <c r="J272" s="151">
        <f>ROUND($I$272*$H$272,2)</f>
        <v>0</v>
      </c>
      <c r="K272" s="147" t="s">
        <v>146</v>
      </c>
      <c r="L272" s="43"/>
      <c r="M272" s="152"/>
      <c r="N272" s="153" t="s">
        <v>43</v>
      </c>
      <c r="O272" s="24"/>
      <c r="P272" s="154">
        <f>$O$272*$H$272</f>
        <v>0</v>
      </c>
      <c r="Q272" s="154">
        <v>0.0045</v>
      </c>
      <c r="R272" s="154">
        <f>$Q$272*$H$272</f>
        <v>0.014616</v>
      </c>
      <c r="S272" s="154">
        <v>0</v>
      </c>
      <c r="T272" s="155">
        <f>$S$272*$H$272</f>
        <v>0</v>
      </c>
      <c r="AR272" s="89" t="s">
        <v>233</v>
      </c>
      <c r="AT272" s="89" t="s">
        <v>142</v>
      </c>
      <c r="AU272" s="89" t="s">
        <v>80</v>
      </c>
      <c r="AY272" s="6" t="s">
        <v>139</v>
      </c>
      <c r="BE272" s="156">
        <f>IF($N$272="základní",$J$272,0)</f>
        <v>0</v>
      </c>
      <c r="BF272" s="156">
        <f>IF($N$272="snížená",$J$272,0)</f>
        <v>0</v>
      </c>
      <c r="BG272" s="156">
        <f>IF($N$272="zákl. přenesená",$J$272,0)</f>
        <v>0</v>
      </c>
      <c r="BH272" s="156">
        <f>IF($N$272="sníž. přenesená",$J$272,0)</f>
        <v>0</v>
      </c>
      <c r="BI272" s="156">
        <f>IF($N$272="nulová",$J$272,0)</f>
        <v>0</v>
      </c>
      <c r="BJ272" s="89" t="s">
        <v>21</v>
      </c>
      <c r="BK272" s="156">
        <f>ROUND($I$272*$H$272,2)</f>
        <v>0</v>
      </c>
      <c r="BL272" s="89" t="s">
        <v>233</v>
      </c>
      <c r="BM272" s="89" t="s">
        <v>449</v>
      </c>
    </row>
    <row r="273" spans="2:47" s="6" customFormat="1" ht="16.5" customHeight="1">
      <c r="B273" s="23"/>
      <c r="C273" s="24"/>
      <c r="D273" s="157" t="s">
        <v>149</v>
      </c>
      <c r="E273" s="24"/>
      <c r="F273" s="158" t="s">
        <v>448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149</v>
      </c>
      <c r="AU273" s="6" t="s">
        <v>80</v>
      </c>
    </row>
    <row r="274" spans="2:51" s="6" customFormat="1" ht="15.75" customHeight="1">
      <c r="B274" s="159"/>
      <c r="C274" s="160"/>
      <c r="D274" s="161" t="s">
        <v>156</v>
      </c>
      <c r="E274" s="160"/>
      <c r="F274" s="162" t="s">
        <v>450</v>
      </c>
      <c r="G274" s="160"/>
      <c r="H274" s="163">
        <v>3.06</v>
      </c>
      <c r="J274" s="160"/>
      <c r="K274" s="160"/>
      <c r="L274" s="164"/>
      <c r="M274" s="165"/>
      <c r="N274" s="160"/>
      <c r="O274" s="160"/>
      <c r="P274" s="160"/>
      <c r="Q274" s="160"/>
      <c r="R274" s="160"/>
      <c r="S274" s="160"/>
      <c r="T274" s="166"/>
      <c r="AT274" s="167" t="s">
        <v>156</v>
      </c>
      <c r="AU274" s="167" t="s">
        <v>80</v>
      </c>
      <c r="AV274" s="167" t="s">
        <v>80</v>
      </c>
      <c r="AW274" s="167" t="s">
        <v>93</v>
      </c>
      <c r="AX274" s="167" t="s">
        <v>72</v>
      </c>
      <c r="AY274" s="167" t="s">
        <v>139</v>
      </c>
    </row>
    <row r="275" spans="2:51" s="6" customFormat="1" ht="15.75" customHeight="1">
      <c r="B275" s="159"/>
      <c r="C275" s="160"/>
      <c r="D275" s="161" t="s">
        <v>156</v>
      </c>
      <c r="E275" s="160"/>
      <c r="F275" s="162" t="s">
        <v>451</v>
      </c>
      <c r="G275" s="160"/>
      <c r="H275" s="163">
        <v>-0.42</v>
      </c>
      <c r="J275" s="160"/>
      <c r="K275" s="160"/>
      <c r="L275" s="164"/>
      <c r="M275" s="165"/>
      <c r="N275" s="160"/>
      <c r="O275" s="160"/>
      <c r="P275" s="160"/>
      <c r="Q275" s="160"/>
      <c r="R275" s="160"/>
      <c r="S275" s="160"/>
      <c r="T275" s="166"/>
      <c r="AT275" s="167" t="s">
        <v>156</v>
      </c>
      <c r="AU275" s="167" t="s">
        <v>80</v>
      </c>
      <c r="AV275" s="167" t="s">
        <v>80</v>
      </c>
      <c r="AW275" s="167" t="s">
        <v>93</v>
      </c>
      <c r="AX275" s="167" t="s">
        <v>72</v>
      </c>
      <c r="AY275" s="167" t="s">
        <v>139</v>
      </c>
    </row>
    <row r="276" spans="2:51" s="6" customFormat="1" ht="15.75" customHeight="1">
      <c r="B276" s="159"/>
      <c r="C276" s="160"/>
      <c r="D276" s="161" t="s">
        <v>156</v>
      </c>
      <c r="E276" s="160"/>
      <c r="F276" s="162" t="s">
        <v>452</v>
      </c>
      <c r="G276" s="160"/>
      <c r="H276" s="163">
        <v>0.608</v>
      </c>
      <c r="J276" s="160"/>
      <c r="K276" s="160"/>
      <c r="L276" s="164"/>
      <c r="M276" s="165"/>
      <c r="N276" s="160"/>
      <c r="O276" s="160"/>
      <c r="P276" s="160"/>
      <c r="Q276" s="160"/>
      <c r="R276" s="160"/>
      <c r="S276" s="160"/>
      <c r="T276" s="166"/>
      <c r="AT276" s="167" t="s">
        <v>156</v>
      </c>
      <c r="AU276" s="167" t="s">
        <v>80</v>
      </c>
      <c r="AV276" s="167" t="s">
        <v>80</v>
      </c>
      <c r="AW276" s="167" t="s">
        <v>93</v>
      </c>
      <c r="AX276" s="167" t="s">
        <v>72</v>
      </c>
      <c r="AY276" s="167" t="s">
        <v>139</v>
      </c>
    </row>
    <row r="277" spans="2:65" s="6" customFormat="1" ht="15.75" customHeight="1">
      <c r="B277" s="23"/>
      <c r="C277" s="145" t="s">
        <v>453</v>
      </c>
      <c r="D277" s="145" t="s">
        <v>142</v>
      </c>
      <c r="E277" s="146" t="s">
        <v>454</v>
      </c>
      <c r="F277" s="147" t="s">
        <v>455</v>
      </c>
      <c r="G277" s="148" t="s">
        <v>180</v>
      </c>
      <c r="H277" s="149">
        <v>0.044</v>
      </c>
      <c r="I277" s="150"/>
      <c r="J277" s="151">
        <f>ROUND($I$277*$H$277,2)</f>
        <v>0</v>
      </c>
      <c r="K277" s="147" t="s">
        <v>146</v>
      </c>
      <c r="L277" s="43"/>
      <c r="M277" s="152"/>
      <c r="N277" s="153" t="s">
        <v>43</v>
      </c>
      <c r="O277" s="24"/>
      <c r="P277" s="154">
        <f>$O$277*$H$277</f>
        <v>0</v>
      </c>
      <c r="Q277" s="154">
        <v>0</v>
      </c>
      <c r="R277" s="154">
        <f>$Q$277*$H$277</f>
        <v>0</v>
      </c>
      <c r="S277" s="154">
        <v>0</v>
      </c>
      <c r="T277" s="155">
        <f>$S$277*$H$277</f>
        <v>0</v>
      </c>
      <c r="AR277" s="89" t="s">
        <v>233</v>
      </c>
      <c r="AT277" s="89" t="s">
        <v>142</v>
      </c>
      <c r="AU277" s="89" t="s">
        <v>80</v>
      </c>
      <c r="AY277" s="6" t="s">
        <v>139</v>
      </c>
      <c r="BE277" s="156">
        <f>IF($N$277="základní",$J$277,0)</f>
        <v>0</v>
      </c>
      <c r="BF277" s="156">
        <f>IF($N$277="snížená",$J$277,0)</f>
        <v>0</v>
      </c>
      <c r="BG277" s="156">
        <f>IF($N$277="zákl. přenesená",$J$277,0)</f>
        <v>0</v>
      </c>
      <c r="BH277" s="156">
        <f>IF($N$277="sníž. přenesená",$J$277,0)</f>
        <v>0</v>
      </c>
      <c r="BI277" s="156">
        <f>IF($N$277="nulová",$J$277,0)</f>
        <v>0</v>
      </c>
      <c r="BJ277" s="89" t="s">
        <v>21</v>
      </c>
      <c r="BK277" s="156">
        <f>ROUND($I$277*$H$277,2)</f>
        <v>0</v>
      </c>
      <c r="BL277" s="89" t="s">
        <v>233</v>
      </c>
      <c r="BM277" s="89" t="s">
        <v>456</v>
      </c>
    </row>
    <row r="278" spans="2:47" s="6" customFormat="1" ht="16.5" customHeight="1">
      <c r="B278" s="23"/>
      <c r="C278" s="24"/>
      <c r="D278" s="157" t="s">
        <v>149</v>
      </c>
      <c r="E278" s="24"/>
      <c r="F278" s="158" t="s">
        <v>455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149</v>
      </c>
      <c r="AU278" s="6" t="s">
        <v>80</v>
      </c>
    </row>
    <row r="279" spans="2:65" s="6" customFormat="1" ht="15.75" customHeight="1">
      <c r="B279" s="23"/>
      <c r="C279" s="145" t="s">
        <v>457</v>
      </c>
      <c r="D279" s="145" t="s">
        <v>142</v>
      </c>
      <c r="E279" s="146" t="s">
        <v>458</v>
      </c>
      <c r="F279" s="147" t="s">
        <v>459</v>
      </c>
      <c r="G279" s="148" t="s">
        <v>180</v>
      </c>
      <c r="H279" s="149">
        <v>0.044</v>
      </c>
      <c r="I279" s="150"/>
      <c r="J279" s="151">
        <f>ROUND($I$279*$H$279,2)</f>
        <v>0</v>
      </c>
      <c r="K279" s="147" t="s">
        <v>146</v>
      </c>
      <c r="L279" s="43"/>
      <c r="M279" s="152"/>
      <c r="N279" s="153" t="s">
        <v>43</v>
      </c>
      <c r="O279" s="24"/>
      <c r="P279" s="154">
        <f>$O$279*$H$279</f>
        <v>0</v>
      </c>
      <c r="Q279" s="154">
        <v>0</v>
      </c>
      <c r="R279" s="154">
        <f>$Q$279*$H$279</f>
        <v>0</v>
      </c>
      <c r="S279" s="154">
        <v>0</v>
      </c>
      <c r="T279" s="155">
        <f>$S$279*$H$279</f>
        <v>0</v>
      </c>
      <c r="AR279" s="89" t="s">
        <v>233</v>
      </c>
      <c r="AT279" s="89" t="s">
        <v>142</v>
      </c>
      <c r="AU279" s="89" t="s">
        <v>80</v>
      </c>
      <c r="AY279" s="6" t="s">
        <v>139</v>
      </c>
      <c r="BE279" s="156">
        <f>IF($N$279="základní",$J$279,0)</f>
        <v>0</v>
      </c>
      <c r="BF279" s="156">
        <f>IF($N$279="snížená",$J$279,0)</f>
        <v>0</v>
      </c>
      <c r="BG279" s="156">
        <f>IF($N$279="zákl. přenesená",$J$279,0)</f>
        <v>0</v>
      </c>
      <c r="BH279" s="156">
        <f>IF($N$279="sníž. přenesená",$J$279,0)</f>
        <v>0</v>
      </c>
      <c r="BI279" s="156">
        <f>IF($N$279="nulová",$J$279,0)</f>
        <v>0</v>
      </c>
      <c r="BJ279" s="89" t="s">
        <v>21</v>
      </c>
      <c r="BK279" s="156">
        <f>ROUND($I$279*$H$279,2)</f>
        <v>0</v>
      </c>
      <c r="BL279" s="89" t="s">
        <v>233</v>
      </c>
      <c r="BM279" s="89" t="s">
        <v>460</v>
      </c>
    </row>
    <row r="280" spans="2:47" s="6" customFormat="1" ht="16.5" customHeight="1">
      <c r="B280" s="23"/>
      <c r="C280" s="24"/>
      <c r="D280" s="157" t="s">
        <v>149</v>
      </c>
      <c r="E280" s="24"/>
      <c r="F280" s="158" t="s">
        <v>459</v>
      </c>
      <c r="G280" s="24"/>
      <c r="H280" s="24"/>
      <c r="J280" s="24"/>
      <c r="K280" s="24"/>
      <c r="L280" s="43"/>
      <c r="M280" s="56"/>
      <c r="N280" s="24"/>
      <c r="O280" s="24"/>
      <c r="P280" s="24"/>
      <c r="Q280" s="24"/>
      <c r="R280" s="24"/>
      <c r="S280" s="24"/>
      <c r="T280" s="57"/>
      <c r="AT280" s="6" t="s">
        <v>149</v>
      </c>
      <c r="AU280" s="6" t="s">
        <v>80</v>
      </c>
    </row>
    <row r="281" spans="2:63" s="132" customFormat="1" ht="30.75" customHeight="1">
      <c r="B281" s="133"/>
      <c r="C281" s="134"/>
      <c r="D281" s="134" t="s">
        <v>71</v>
      </c>
      <c r="E281" s="143" t="s">
        <v>461</v>
      </c>
      <c r="F281" s="143" t="s">
        <v>462</v>
      </c>
      <c r="G281" s="134"/>
      <c r="H281" s="134"/>
      <c r="J281" s="144">
        <f>$BK$281</f>
        <v>0</v>
      </c>
      <c r="K281" s="134"/>
      <c r="L281" s="137"/>
      <c r="M281" s="138"/>
      <c r="N281" s="134"/>
      <c r="O281" s="134"/>
      <c r="P281" s="139">
        <f>SUM($P$282:$P$310)</f>
        <v>0</v>
      </c>
      <c r="Q281" s="134"/>
      <c r="R281" s="139">
        <f>SUM($R$282:$R$310)</f>
        <v>0.03495</v>
      </c>
      <c r="S281" s="134"/>
      <c r="T281" s="140">
        <f>SUM($T$282:$T$310)</f>
        <v>0.01492</v>
      </c>
      <c r="AR281" s="141" t="s">
        <v>80</v>
      </c>
      <c r="AT281" s="141" t="s">
        <v>71</v>
      </c>
      <c r="AU281" s="141" t="s">
        <v>21</v>
      </c>
      <c r="AY281" s="141" t="s">
        <v>139</v>
      </c>
      <c r="BK281" s="142">
        <f>SUM($BK$282:$BK$310)</f>
        <v>0</v>
      </c>
    </row>
    <row r="282" spans="2:65" s="6" customFormat="1" ht="15.75" customHeight="1">
      <c r="B282" s="23"/>
      <c r="C282" s="145" t="s">
        <v>463</v>
      </c>
      <c r="D282" s="145" t="s">
        <v>142</v>
      </c>
      <c r="E282" s="146" t="s">
        <v>464</v>
      </c>
      <c r="F282" s="147" t="s">
        <v>465</v>
      </c>
      <c r="G282" s="148" t="s">
        <v>196</v>
      </c>
      <c r="H282" s="149">
        <v>1</v>
      </c>
      <c r="I282" s="150"/>
      <c r="J282" s="151">
        <f>ROUND($I$282*$H$282,2)</f>
        <v>0</v>
      </c>
      <c r="K282" s="147" t="s">
        <v>146</v>
      </c>
      <c r="L282" s="43"/>
      <c r="M282" s="152"/>
      <c r="N282" s="153" t="s">
        <v>43</v>
      </c>
      <c r="O282" s="24"/>
      <c r="P282" s="154">
        <f>$O$282*$H$282</f>
        <v>0</v>
      </c>
      <c r="Q282" s="154">
        <v>0</v>
      </c>
      <c r="R282" s="154">
        <f>$Q$282*$H$282</f>
        <v>0</v>
      </c>
      <c r="S282" s="154">
        <v>0.01492</v>
      </c>
      <c r="T282" s="155">
        <f>$S$282*$H$282</f>
        <v>0.01492</v>
      </c>
      <c r="AR282" s="89" t="s">
        <v>233</v>
      </c>
      <c r="AT282" s="89" t="s">
        <v>142</v>
      </c>
      <c r="AU282" s="89" t="s">
        <v>80</v>
      </c>
      <c r="AY282" s="6" t="s">
        <v>139</v>
      </c>
      <c r="BE282" s="156">
        <f>IF($N$282="základní",$J$282,0)</f>
        <v>0</v>
      </c>
      <c r="BF282" s="156">
        <f>IF($N$282="snížená",$J$282,0)</f>
        <v>0</v>
      </c>
      <c r="BG282" s="156">
        <f>IF($N$282="zákl. přenesená",$J$282,0)</f>
        <v>0</v>
      </c>
      <c r="BH282" s="156">
        <f>IF($N$282="sníž. přenesená",$J$282,0)</f>
        <v>0</v>
      </c>
      <c r="BI282" s="156">
        <f>IF($N$282="nulová",$J$282,0)</f>
        <v>0</v>
      </c>
      <c r="BJ282" s="89" t="s">
        <v>21</v>
      </c>
      <c r="BK282" s="156">
        <f>ROUND($I$282*$H$282,2)</f>
        <v>0</v>
      </c>
      <c r="BL282" s="89" t="s">
        <v>233</v>
      </c>
      <c r="BM282" s="89" t="s">
        <v>466</v>
      </c>
    </row>
    <row r="283" spans="2:47" s="6" customFormat="1" ht="16.5" customHeight="1">
      <c r="B283" s="23"/>
      <c r="C283" s="24"/>
      <c r="D283" s="157" t="s">
        <v>149</v>
      </c>
      <c r="E283" s="24"/>
      <c r="F283" s="158" t="s">
        <v>465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149</v>
      </c>
      <c r="AU283" s="6" t="s">
        <v>80</v>
      </c>
    </row>
    <row r="284" spans="2:51" s="6" customFormat="1" ht="15.75" customHeight="1">
      <c r="B284" s="159"/>
      <c r="C284" s="160"/>
      <c r="D284" s="161" t="s">
        <v>156</v>
      </c>
      <c r="E284" s="160"/>
      <c r="F284" s="162" t="s">
        <v>467</v>
      </c>
      <c r="G284" s="160"/>
      <c r="H284" s="163">
        <v>1</v>
      </c>
      <c r="J284" s="160"/>
      <c r="K284" s="160"/>
      <c r="L284" s="164"/>
      <c r="M284" s="165"/>
      <c r="N284" s="160"/>
      <c r="O284" s="160"/>
      <c r="P284" s="160"/>
      <c r="Q284" s="160"/>
      <c r="R284" s="160"/>
      <c r="S284" s="160"/>
      <c r="T284" s="166"/>
      <c r="AT284" s="167" t="s">
        <v>156</v>
      </c>
      <c r="AU284" s="167" t="s">
        <v>80</v>
      </c>
      <c r="AV284" s="167" t="s">
        <v>80</v>
      </c>
      <c r="AW284" s="167" t="s">
        <v>93</v>
      </c>
      <c r="AX284" s="167" t="s">
        <v>72</v>
      </c>
      <c r="AY284" s="167" t="s">
        <v>139</v>
      </c>
    </row>
    <row r="285" spans="2:65" s="6" customFormat="1" ht="15.75" customHeight="1">
      <c r="B285" s="23"/>
      <c r="C285" s="145" t="s">
        <v>468</v>
      </c>
      <c r="D285" s="145" t="s">
        <v>142</v>
      </c>
      <c r="E285" s="146" t="s">
        <v>469</v>
      </c>
      <c r="F285" s="147" t="s">
        <v>470</v>
      </c>
      <c r="G285" s="148" t="s">
        <v>145</v>
      </c>
      <c r="H285" s="149">
        <v>2</v>
      </c>
      <c r="I285" s="150"/>
      <c r="J285" s="151">
        <f>ROUND($I$285*$H$285,2)</f>
        <v>0</v>
      </c>
      <c r="K285" s="147" t="s">
        <v>146</v>
      </c>
      <c r="L285" s="43"/>
      <c r="M285" s="152"/>
      <c r="N285" s="153" t="s">
        <v>43</v>
      </c>
      <c r="O285" s="24"/>
      <c r="P285" s="154">
        <f>$O$285*$H$285</f>
        <v>0</v>
      </c>
      <c r="Q285" s="154">
        <v>0.00202</v>
      </c>
      <c r="R285" s="154">
        <f>$Q$285*$H$285</f>
        <v>0.00404</v>
      </c>
      <c r="S285" s="154">
        <v>0</v>
      </c>
      <c r="T285" s="155">
        <f>$S$285*$H$285</f>
        <v>0</v>
      </c>
      <c r="AR285" s="89" t="s">
        <v>233</v>
      </c>
      <c r="AT285" s="89" t="s">
        <v>142</v>
      </c>
      <c r="AU285" s="89" t="s">
        <v>80</v>
      </c>
      <c r="AY285" s="6" t="s">
        <v>139</v>
      </c>
      <c r="BE285" s="156">
        <f>IF($N$285="základní",$J$285,0)</f>
        <v>0</v>
      </c>
      <c r="BF285" s="156">
        <f>IF($N$285="snížená",$J$285,0)</f>
        <v>0</v>
      </c>
      <c r="BG285" s="156">
        <f>IF($N$285="zákl. přenesená",$J$285,0)</f>
        <v>0</v>
      </c>
      <c r="BH285" s="156">
        <f>IF($N$285="sníž. přenesená",$J$285,0)</f>
        <v>0</v>
      </c>
      <c r="BI285" s="156">
        <f>IF($N$285="nulová",$J$285,0)</f>
        <v>0</v>
      </c>
      <c r="BJ285" s="89" t="s">
        <v>21</v>
      </c>
      <c r="BK285" s="156">
        <f>ROUND($I$285*$H$285,2)</f>
        <v>0</v>
      </c>
      <c r="BL285" s="89" t="s">
        <v>233</v>
      </c>
      <c r="BM285" s="89" t="s">
        <v>471</v>
      </c>
    </row>
    <row r="286" spans="2:47" s="6" customFormat="1" ht="16.5" customHeight="1">
      <c r="B286" s="23"/>
      <c r="C286" s="24"/>
      <c r="D286" s="157" t="s">
        <v>149</v>
      </c>
      <c r="E286" s="24"/>
      <c r="F286" s="158" t="s">
        <v>470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149</v>
      </c>
      <c r="AU286" s="6" t="s">
        <v>80</v>
      </c>
    </row>
    <row r="287" spans="2:51" s="6" customFormat="1" ht="15.75" customHeight="1">
      <c r="B287" s="159"/>
      <c r="C287" s="160"/>
      <c r="D287" s="161" t="s">
        <v>156</v>
      </c>
      <c r="E287" s="160"/>
      <c r="F287" s="162" t="s">
        <v>80</v>
      </c>
      <c r="G287" s="160"/>
      <c r="H287" s="163">
        <v>2</v>
      </c>
      <c r="J287" s="160"/>
      <c r="K287" s="160"/>
      <c r="L287" s="164"/>
      <c r="M287" s="165"/>
      <c r="N287" s="160"/>
      <c r="O287" s="160"/>
      <c r="P287" s="160"/>
      <c r="Q287" s="160"/>
      <c r="R287" s="160"/>
      <c r="S287" s="160"/>
      <c r="T287" s="166"/>
      <c r="AT287" s="167" t="s">
        <v>156</v>
      </c>
      <c r="AU287" s="167" t="s">
        <v>80</v>
      </c>
      <c r="AV287" s="167" t="s">
        <v>80</v>
      </c>
      <c r="AW287" s="167" t="s">
        <v>93</v>
      </c>
      <c r="AX287" s="167" t="s">
        <v>72</v>
      </c>
      <c r="AY287" s="167" t="s">
        <v>139</v>
      </c>
    </row>
    <row r="288" spans="2:65" s="6" customFormat="1" ht="15.75" customHeight="1">
      <c r="B288" s="23"/>
      <c r="C288" s="145" t="s">
        <v>472</v>
      </c>
      <c r="D288" s="145" t="s">
        <v>142</v>
      </c>
      <c r="E288" s="146" t="s">
        <v>473</v>
      </c>
      <c r="F288" s="147" t="s">
        <v>474</v>
      </c>
      <c r="G288" s="148" t="s">
        <v>196</v>
      </c>
      <c r="H288" s="149">
        <v>5</v>
      </c>
      <c r="I288" s="150"/>
      <c r="J288" s="151">
        <f>ROUND($I$288*$H$288,2)</f>
        <v>0</v>
      </c>
      <c r="K288" s="147" t="s">
        <v>146</v>
      </c>
      <c r="L288" s="43"/>
      <c r="M288" s="152"/>
      <c r="N288" s="153" t="s">
        <v>43</v>
      </c>
      <c r="O288" s="24"/>
      <c r="P288" s="154">
        <f>$O$288*$H$288</f>
        <v>0</v>
      </c>
      <c r="Q288" s="154">
        <v>0.00589</v>
      </c>
      <c r="R288" s="154">
        <f>$Q$288*$H$288</f>
        <v>0.02945</v>
      </c>
      <c r="S288" s="154">
        <v>0</v>
      </c>
      <c r="T288" s="155">
        <f>$S$288*$H$288</f>
        <v>0</v>
      </c>
      <c r="AR288" s="89" t="s">
        <v>233</v>
      </c>
      <c r="AT288" s="89" t="s">
        <v>142</v>
      </c>
      <c r="AU288" s="89" t="s">
        <v>80</v>
      </c>
      <c r="AY288" s="6" t="s">
        <v>139</v>
      </c>
      <c r="BE288" s="156">
        <f>IF($N$288="základní",$J$288,0)</f>
        <v>0</v>
      </c>
      <c r="BF288" s="156">
        <f>IF($N$288="snížená",$J$288,0)</f>
        <v>0</v>
      </c>
      <c r="BG288" s="156">
        <f>IF($N$288="zákl. přenesená",$J$288,0)</f>
        <v>0</v>
      </c>
      <c r="BH288" s="156">
        <f>IF($N$288="sníž. přenesená",$J$288,0)</f>
        <v>0</v>
      </c>
      <c r="BI288" s="156">
        <f>IF($N$288="nulová",$J$288,0)</f>
        <v>0</v>
      </c>
      <c r="BJ288" s="89" t="s">
        <v>21</v>
      </c>
      <c r="BK288" s="156">
        <f>ROUND($I$288*$H$288,2)</f>
        <v>0</v>
      </c>
      <c r="BL288" s="89" t="s">
        <v>233</v>
      </c>
      <c r="BM288" s="89" t="s">
        <v>475</v>
      </c>
    </row>
    <row r="289" spans="2:47" s="6" customFormat="1" ht="16.5" customHeight="1">
      <c r="B289" s="23"/>
      <c r="C289" s="24"/>
      <c r="D289" s="157" t="s">
        <v>149</v>
      </c>
      <c r="E289" s="24"/>
      <c r="F289" s="158" t="s">
        <v>474</v>
      </c>
      <c r="G289" s="24"/>
      <c r="H289" s="24"/>
      <c r="J289" s="24"/>
      <c r="K289" s="24"/>
      <c r="L289" s="43"/>
      <c r="M289" s="56"/>
      <c r="N289" s="24"/>
      <c r="O289" s="24"/>
      <c r="P289" s="24"/>
      <c r="Q289" s="24"/>
      <c r="R289" s="24"/>
      <c r="S289" s="24"/>
      <c r="T289" s="57"/>
      <c r="AT289" s="6" t="s">
        <v>149</v>
      </c>
      <c r="AU289" s="6" t="s">
        <v>80</v>
      </c>
    </row>
    <row r="290" spans="2:51" s="6" customFormat="1" ht="15.75" customHeight="1">
      <c r="B290" s="159"/>
      <c r="C290" s="160"/>
      <c r="D290" s="161" t="s">
        <v>156</v>
      </c>
      <c r="E290" s="160"/>
      <c r="F290" s="162" t="s">
        <v>172</v>
      </c>
      <c r="G290" s="160"/>
      <c r="H290" s="163">
        <v>5</v>
      </c>
      <c r="J290" s="160"/>
      <c r="K290" s="160"/>
      <c r="L290" s="164"/>
      <c r="M290" s="165"/>
      <c r="N290" s="160"/>
      <c r="O290" s="160"/>
      <c r="P290" s="160"/>
      <c r="Q290" s="160"/>
      <c r="R290" s="160"/>
      <c r="S290" s="160"/>
      <c r="T290" s="166"/>
      <c r="AT290" s="167" t="s">
        <v>156</v>
      </c>
      <c r="AU290" s="167" t="s">
        <v>80</v>
      </c>
      <c r="AV290" s="167" t="s">
        <v>80</v>
      </c>
      <c r="AW290" s="167" t="s">
        <v>93</v>
      </c>
      <c r="AX290" s="167" t="s">
        <v>72</v>
      </c>
      <c r="AY290" s="167" t="s">
        <v>139</v>
      </c>
    </row>
    <row r="291" spans="2:65" s="6" customFormat="1" ht="15.75" customHeight="1">
      <c r="B291" s="23"/>
      <c r="C291" s="168" t="s">
        <v>476</v>
      </c>
      <c r="D291" s="168" t="s">
        <v>186</v>
      </c>
      <c r="E291" s="169" t="s">
        <v>477</v>
      </c>
      <c r="F291" s="170" t="s">
        <v>478</v>
      </c>
      <c r="G291" s="171" t="s">
        <v>145</v>
      </c>
      <c r="H291" s="172">
        <v>1</v>
      </c>
      <c r="I291" s="173"/>
      <c r="J291" s="174">
        <f>ROUND($I$291*$H$291,2)</f>
        <v>0</v>
      </c>
      <c r="K291" s="170" t="s">
        <v>146</v>
      </c>
      <c r="L291" s="175"/>
      <c r="M291" s="176"/>
      <c r="N291" s="177" t="s">
        <v>43</v>
      </c>
      <c r="O291" s="24"/>
      <c r="P291" s="154">
        <f>$O$291*$H$291</f>
        <v>0</v>
      </c>
      <c r="Q291" s="154">
        <v>0.00032</v>
      </c>
      <c r="R291" s="154">
        <f>$Q$291*$H$291</f>
        <v>0.00032</v>
      </c>
      <c r="S291" s="154">
        <v>0</v>
      </c>
      <c r="T291" s="155">
        <f>$S$291*$H$291</f>
        <v>0</v>
      </c>
      <c r="AR291" s="89" t="s">
        <v>325</v>
      </c>
      <c r="AT291" s="89" t="s">
        <v>186</v>
      </c>
      <c r="AU291" s="89" t="s">
        <v>80</v>
      </c>
      <c r="AY291" s="6" t="s">
        <v>139</v>
      </c>
      <c r="BE291" s="156">
        <f>IF($N$291="základní",$J$291,0)</f>
        <v>0</v>
      </c>
      <c r="BF291" s="156">
        <f>IF($N$291="snížená",$J$291,0)</f>
        <v>0</v>
      </c>
      <c r="BG291" s="156">
        <f>IF($N$291="zákl. přenesená",$J$291,0)</f>
        <v>0</v>
      </c>
      <c r="BH291" s="156">
        <f>IF($N$291="sníž. přenesená",$J$291,0)</f>
        <v>0</v>
      </c>
      <c r="BI291" s="156">
        <f>IF($N$291="nulová",$J$291,0)</f>
        <v>0</v>
      </c>
      <c r="BJ291" s="89" t="s">
        <v>21</v>
      </c>
      <c r="BK291" s="156">
        <f>ROUND($I$291*$H$291,2)</f>
        <v>0</v>
      </c>
      <c r="BL291" s="89" t="s">
        <v>233</v>
      </c>
      <c r="BM291" s="89" t="s">
        <v>479</v>
      </c>
    </row>
    <row r="292" spans="2:47" s="6" customFormat="1" ht="27" customHeight="1">
      <c r="B292" s="23"/>
      <c r="C292" s="24"/>
      <c r="D292" s="157" t="s">
        <v>149</v>
      </c>
      <c r="E292" s="24"/>
      <c r="F292" s="158" t="s">
        <v>480</v>
      </c>
      <c r="G292" s="24"/>
      <c r="H292" s="24"/>
      <c r="J292" s="24"/>
      <c r="K292" s="24"/>
      <c r="L292" s="43"/>
      <c r="M292" s="56"/>
      <c r="N292" s="24"/>
      <c r="O292" s="24"/>
      <c r="P292" s="24"/>
      <c r="Q292" s="24"/>
      <c r="R292" s="24"/>
      <c r="S292" s="24"/>
      <c r="T292" s="57"/>
      <c r="AT292" s="6" t="s">
        <v>149</v>
      </c>
      <c r="AU292" s="6" t="s">
        <v>80</v>
      </c>
    </row>
    <row r="293" spans="2:51" s="6" customFormat="1" ht="15.75" customHeight="1">
      <c r="B293" s="159"/>
      <c r="C293" s="160"/>
      <c r="D293" s="161" t="s">
        <v>156</v>
      </c>
      <c r="E293" s="160"/>
      <c r="F293" s="162" t="s">
        <v>21</v>
      </c>
      <c r="G293" s="160"/>
      <c r="H293" s="163">
        <v>1</v>
      </c>
      <c r="J293" s="160"/>
      <c r="K293" s="160"/>
      <c r="L293" s="164"/>
      <c r="M293" s="165"/>
      <c r="N293" s="160"/>
      <c r="O293" s="160"/>
      <c r="P293" s="160"/>
      <c r="Q293" s="160"/>
      <c r="R293" s="160"/>
      <c r="S293" s="160"/>
      <c r="T293" s="166"/>
      <c r="AT293" s="167" t="s">
        <v>156</v>
      </c>
      <c r="AU293" s="167" t="s">
        <v>80</v>
      </c>
      <c r="AV293" s="167" t="s">
        <v>80</v>
      </c>
      <c r="AW293" s="167" t="s">
        <v>93</v>
      </c>
      <c r="AX293" s="167" t="s">
        <v>72</v>
      </c>
      <c r="AY293" s="167" t="s">
        <v>139</v>
      </c>
    </row>
    <row r="294" spans="2:65" s="6" customFormat="1" ht="15.75" customHeight="1">
      <c r="B294" s="23"/>
      <c r="C294" s="168" t="s">
        <v>481</v>
      </c>
      <c r="D294" s="168" t="s">
        <v>186</v>
      </c>
      <c r="E294" s="169" t="s">
        <v>482</v>
      </c>
      <c r="F294" s="170" t="s">
        <v>483</v>
      </c>
      <c r="G294" s="171" t="s">
        <v>145</v>
      </c>
      <c r="H294" s="172">
        <v>1</v>
      </c>
      <c r="I294" s="173"/>
      <c r="J294" s="174">
        <f>ROUND($I$294*$H$294,2)</f>
        <v>0</v>
      </c>
      <c r="K294" s="170" t="s">
        <v>146</v>
      </c>
      <c r="L294" s="175"/>
      <c r="M294" s="176"/>
      <c r="N294" s="177" t="s">
        <v>43</v>
      </c>
      <c r="O294" s="24"/>
      <c r="P294" s="154">
        <f>$O$294*$H$294</f>
        <v>0</v>
      </c>
      <c r="Q294" s="154">
        <v>0.00052</v>
      </c>
      <c r="R294" s="154">
        <f>$Q$294*$H$294</f>
        <v>0.00052</v>
      </c>
      <c r="S294" s="154">
        <v>0</v>
      </c>
      <c r="T294" s="155">
        <f>$S$294*$H$294</f>
        <v>0</v>
      </c>
      <c r="AR294" s="89" t="s">
        <v>325</v>
      </c>
      <c r="AT294" s="89" t="s">
        <v>186</v>
      </c>
      <c r="AU294" s="89" t="s">
        <v>80</v>
      </c>
      <c r="AY294" s="6" t="s">
        <v>139</v>
      </c>
      <c r="BE294" s="156">
        <f>IF($N$294="základní",$J$294,0)</f>
        <v>0</v>
      </c>
      <c r="BF294" s="156">
        <f>IF($N$294="snížená",$J$294,0)</f>
        <v>0</v>
      </c>
      <c r="BG294" s="156">
        <f>IF($N$294="zákl. přenesená",$J$294,0)</f>
        <v>0</v>
      </c>
      <c r="BH294" s="156">
        <f>IF($N$294="sníž. přenesená",$J$294,0)</f>
        <v>0</v>
      </c>
      <c r="BI294" s="156">
        <f>IF($N$294="nulová",$J$294,0)</f>
        <v>0</v>
      </c>
      <c r="BJ294" s="89" t="s">
        <v>21</v>
      </c>
      <c r="BK294" s="156">
        <f>ROUND($I$294*$H$294,2)</f>
        <v>0</v>
      </c>
      <c r="BL294" s="89" t="s">
        <v>233</v>
      </c>
      <c r="BM294" s="89" t="s">
        <v>484</v>
      </c>
    </row>
    <row r="295" spans="2:47" s="6" customFormat="1" ht="27" customHeight="1">
      <c r="B295" s="23"/>
      <c r="C295" s="24"/>
      <c r="D295" s="157" t="s">
        <v>149</v>
      </c>
      <c r="E295" s="24"/>
      <c r="F295" s="158" t="s">
        <v>485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149</v>
      </c>
      <c r="AU295" s="6" t="s">
        <v>80</v>
      </c>
    </row>
    <row r="296" spans="2:51" s="6" customFormat="1" ht="15.75" customHeight="1">
      <c r="B296" s="159"/>
      <c r="C296" s="160"/>
      <c r="D296" s="161" t="s">
        <v>156</v>
      </c>
      <c r="E296" s="160"/>
      <c r="F296" s="162" t="s">
        <v>21</v>
      </c>
      <c r="G296" s="160"/>
      <c r="H296" s="163">
        <v>1</v>
      </c>
      <c r="J296" s="160"/>
      <c r="K296" s="160"/>
      <c r="L296" s="164"/>
      <c r="M296" s="165"/>
      <c r="N296" s="160"/>
      <c r="O296" s="160"/>
      <c r="P296" s="160"/>
      <c r="Q296" s="160"/>
      <c r="R296" s="160"/>
      <c r="S296" s="160"/>
      <c r="T296" s="166"/>
      <c r="AT296" s="167" t="s">
        <v>156</v>
      </c>
      <c r="AU296" s="167" t="s">
        <v>80</v>
      </c>
      <c r="AV296" s="167" t="s">
        <v>80</v>
      </c>
      <c r="AW296" s="167" t="s">
        <v>93</v>
      </c>
      <c r="AX296" s="167" t="s">
        <v>21</v>
      </c>
      <c r="AY296" s="167" t="s">
        <v>139</v>
      </c>
    </row>
    <row r="297" spans="2:65" s="6" customFormat="1" ht="15.75" customHeight="1">
      <c r="B297" s="23"/>
      <c r="C297" s="168" t="s">
        <v>486</v>
      </c>
      <c r="D297" s="168" t="s">
        <v>186</v>
      </c>
      <c r="E297" s="169" t="s">
        <v>487</v>
      </c>
      <c r="F297" s="170" t="s">
        <v>488</v>
      </c>
      <c r="G297" s="171" t="s">
        <v>145</v>
      </c>
      <c r="H297" s="172">
        <v>1</v>
      </c>
      <c r="I297" s="173"/>
      <c r="J297" s="174">
        <f>ROUND($I$297*$H$297,2)</f>
        <v>0</v>
      </c>
      <c r="K297" s="170" t="s">
        <v>146</v>
      </c>
      <c r="L297" s="175"/>
      <c r="M297" s="176"/>
      <c r="N297" s="177" t="s">
        <v>43</v>
      </c>
      <c r="O297" s="24"/>
      <c r="P297" s="154">
        <f>$O$297*$H$297</f>
        <v>0</v>
      </c>
      <c r="Q297" s="154">
        <v>0.00012</v>
      </c>
      <c r="R297" s="154">
        <f>$Q$297*$H$297</f>
        <v>0.00012</v>
      </c>
      <c r="S297" s="154">
        <v>0</v>
      </c>
      <c r="T297" s="155">
        <f>$S$297*$H$297</f>
        <v>0</v>
      </c>
      <c r="AR297" s="89" t="s">
        <v>325</v>
      </c>
      <c r="AT297" s="89" t="s">
        <v>186</v>
      </c>
      <c r="AU297" s="89" t="s">
        <v>80</v>
      </c>
      <c r="AY297" s="6" t="s">
        <v>139</v>
      </c>
      <c r="BE297" s="156">
        <f>IF($N$297="základní",$J$297,0)</f>
        <v>0</v>
      </c>
      <c r="BF297" s="156">
        <f>IF($N$297="snížená",$J$297,0)</f>
        <v>0</v>
      </c>
      <c r="BG297" s="156">
        <f>IF($N$297="zákl. přenesená",$J$297,0)</f>
        <v>0</v>
      </c>
      <c r="BH297" s="156">
        <f>IF($N$297="sníž. přenesená",$J$297,0)</f>
        <v>0</v>
      </c>
      <c r="BI297" s="156">
        <f>IF($N$297="nulová",$J$297,0)</f>
        <v>0</v>
      </c>
      <c r="BJ297" s="89" t="s">
        <v>21</v>
      </c>
      <c r="BK297" s="156">
        <f>ROUND($I$297*$H$297,2)</f>
        <v>0</v>
      </c>
      <c r="BL297" s="89" t="s">
        <v>233</v>
      </c>
      <c r="BM297" s="89" t="s">
        <v>489</v>
      </c>
    </row>
    <row r="298" spans="2:47" s="6" customFormat="1" ht="16.5" customHeight="1">
      <c r="B298" s="23"/>
      <c r="C298" s="24"/>
      <c r="D298" s="157" t="s">
        <v>149</v>
      </c>
      <c r="E298" s="24"/>
      <c r="F298" s="158" t="s">
        <v>490</v>
      </c>
      <c r="G298" s="24"/>
      <c r="H298" s="24"/>
      <c r="J298" s="24"/>
      <c r="K298" s="24"/>
      <c r="L298" s="43"/>
      <c r="M298" s="56"/>
      <c r="N298" s="24"/>
      <c r="O298" s="24"/>
      <c r="P298" s="24"/>
      <c r="Q298" s="24"/>
      <c r="R298" s="24"/>
      <c r="S298" s="24"/>
      <c r="T298" s="57"/>
      <c r="AT298" s="6" t="s">
        <v>149</v>
      </c>
      <c r="AU298" s="6" t="s">
        <v>80</v>
      </c>
    </row>
    <row r="299" spans="2:65" s="6" customFormat="1" ht="15.75" customHeight="1">
      <c r="B299" s="23"/>
      <c r="C299" s="168" t="s">
        <v>491</v>
      </c>
      <c r="D299" s="168" t="s">
        <v>186</v>
      </c>
      <c r="E299" s="169" t="s">
        <v>492</v>
      </c>
      <c r="F299" s="170" t="s">
        <v>493</v>
      </c>
      <c r="G299" s="171" t="s">
        <v>145</v>
      </c>
      <c r="H299" s="172">
        <v>2</v>
      </c>
      <c r="I299" s="173"/>
      <c r="J299" s="174">
        <f>ROUND($I$299*$H$299,2)</f>
        <v>0</v>
      </c>
      <c r="K299" s="170" t="s">
        <v>146</v>
      </c>
      <c r="L299" s="175"/>
      <c r="M299" s="176"/>
      <c r="N299" s="177" t="s">
        <v>43</v>
      </c>
      <c r="O299" s="24"/>
      <c r="P299" s="154">
        <f>$O$299*$H$299</f>
        <v>0</v>
      </c>
      <c r="Q299" s="154">
        <v>0.00025</v>
      </c>
      <c r="R299" s="154">
        <f>$Q$299*$H$299</f>
        <v>0.0005</v>
      </c>
      <c r="S299" s="154">
        <v>0</v>
      </c>
      <c r="T299" s="155">
        <f>$S$299*$H$299</f>
        <v>0</v>
      </c>
      <c r="AR299" s="89" t="s">
        <v>325</v>
      </c>
      <c r="AT299" s="89" t="s">
        <v>186</v>
      </c>
      <c r="AU299" s="89" t="s">
        <v>80</v>
      </c>
      <c r="AY299" s="6" t="s">
        <v>139</v>
      </c>
      <c r="BE299" s="156">
        <f>IF($N$299="základní",$J$299,0)</f>
        <v>0</v>
      </c>
      <c r="BF299" s="156">
        <f>IF($N$299="snížená",$J$299,0)</f>
        <v>0</v>
      </c>
      <c r="BG299" s="156">
        <f>IF($N$299="zákl. přenesená",$J$299,0)</f>
        <v>0</v>
      </c>
      <c r="BH299" s="156">
        <f>IF($N$299="sníž. přenesená",$J$299,0)</f>
        <v>0</v>
      </c>
      <c r="BI299" s="156">
        <f>IF($N$299="nulová",$J$299,0)</f>
        <v>0</v>
      </c>
      <c r="BJ299" s="89" t="s">
        <v>21</v>
      </c>
      <c r="BK299" s="156">
        <f>ROUND($I$299*$H$299,2)</f>
        <v>0</v>
      </c>
      <c r="BL299" s="89" t="s">
        <v>233</v>
      </c>
      <c r="BM299" s="89" t="s">
        <v>494</v>
      </c>
    </row>
    <row r="300" spans="2:47" s="6" customFormat="1" ht="16.5" customHeight="1">
      <c r="B300" s="23"/>
      <c r="C300" s="24"/>
      <c r="D300" s="157" t="s">
        <v>149</v>
      </c>
      <c r="E300" s="24"/>
      <c r="F300" s="158" t="s">
        <v>495</v>
      </c>
      <c r="G300" s="24"/>
      <c r="H300" s="24"/>
      <c r="J300" s="24"/>
      <c r="K300" s="24"/>
      <c r="L300" s="43"/>
      <c r="M300" s="56"/>
      <c r="N300" s="24"/>
      <c r="O300" s="24"/>
      <c r="P300" s="24"/>
      <c r="Q300" s="24"/>
      <c r="R300" s="24"/>
      <c r="S300" s="24"/>
      <c r="T300" s="57"/>
      <c r="AT300" s="6" t="s">
        <v>149</v>
      </c>
      <c r="AU300" s="6" t="s">
        <v>80</v>
      </c>
    </row>
    <row r="301" spans="2:65" s="6" customFormat="1" ht="15.75" customHeight="1">
      <c r="B301" s="23"/>
      <c r="C301" s="145" t="s">
        <v>496</v>
      </c>
      <c r="D301" s="145" t="s">
        <v>142</v>
      </c>
      <c r="E301" s="146" t="s">
        <v>497</v>
      </c>
      <c r="F301" s="147" t="s">
        <v>498</v>
      </c>
      <c r="G301" s="148" t="s">
        <v>145</v>
      </c>
      <c r="H301" s="149">
        <v>5</v>
      </c>
      <c r="I301" s="150"/>
      <c r="J301" s="151">
        <f>ROUND($I$301*$H$301,2)</f>
        <v>0</v>
      </c>
      <c r="K301" s="147" t="s">
        <v>146</v>
      </c>
      <c r="L301" s="43"/>
      <c r="M301" s="152"/>
      <c r="N301" s="153" t="s">
        <v>43</v>
      </c>
      <c r="O301" s="24"/>
      <c r="P301" s="154">
        <f>$O$301*$H$301</f>
        <v>0</v>
      </c>
      <c r="Q301" s="154">
        <v>0</v>
      </c>
      <c r="R301" s="154">
        <f>$Q$301*$H$301</f>
        <v>0</v>
      </c>
      <c r="S301" s="154">
        <v>0</v>
      </c>
      <c r="T301" s="155">
        <f>$S$301*$H$301</f>
        <v>0</v>
      </c>
      <c r="AR301" s="89" t="s">
        <v>233</v>
      </c>
      <c r="AT301" s="89" t="s">
        <v>142</v>
      </c>
      <c r="AU301" s="89" t="s">
        <v>80</v>
      </c>
      <c r="AY301" s="6" t="s">
        <v>139</v>
      </c>
      <c r="BE301" s="156">
        <f>IF($N$301="základní",$J$301,0)</f>
        <v>0</v>
      </c>
      <c r="BF301" s="156">
        <f>IF($N$301="snížená",$J$301,0)</f>
        <v>0</v>
      </c>
      <c r="BG301" s="156">
        <f>IF($N$301="zákl. přenesená",$J$301,0)</f>
        <v>0</v>
      </c>
      <c r="BH301" s="156">
        <f>IF($N$301="sníž. přenesená",$J$301,0)</f>
        <v>0</v>
      </c>
      <c r="BI301" s="156">
        <f>IF($N$301="nulová",$J$301,0)</f>
        <v>0</v>
      </c>
      <c r="BJ301" s="89" t="s">
        <v>21</v>
      </c>
      <c r="BK301" s="156">
        <f>ROUND($I$301*$H$301,2)</f>
        <v>0</v>
      </c>
      <c r="BL301" s="89" t="s">
        <v>233</v>
      </c>
      <c r="BM301" s="89" t="s">
        <v>499</v>
      </c>
    </row>
    <row r="302" spans="2:47" s="6" customFormat="1" ht="16.5" customHeight="1">
      <c r="B302" s="23"/>
      <c r="C302" s="24"/>
      <c r="D302" s="157" t="s">
        <v>149</v>
      </c>
      <c r="E302" s="24"/>
      <c r="F302" s="158" t="s">
        <v>498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149</v>
      </c>
      <c r="AU302" s="6" t="s">
        <v>80</v>
      </c>
    </row>
    <row r="303" spans="2:51" s="6" customFormat="1" ht="15.75" customHeight="1">
      <c r="B303" s="159"/>
      <c r="C303" s="160"/>
      <c r="D303" s="161" t="s">
        <v>156</v>
      </c>
      <c r="E303" s="160"/>
      <c r="F303" s="162" t="s">
        <v>172</v>
      </c>
      <c r="G303" s="160"/>
      <c r="H303" s="163">
        <v>5</v>
      </c>
      <c r="J303" s="160"/>
      <c r="K303" s="160"/>
      <c r="L303" s="164"/>
      <c r="M303" s="165"/>
      <c r="N303" s="160"/>
      <c r="O303" s="160"/>
      <c r="P303" s="160"/>
      <c r="Q303" s="160"/>
      <c r="R303" s="160"/>
      <c r="S303" s="160"/>
      <c r="T303" s="166"/>
      <c r="AT303" s="167" t="s">
        <v>156</v>
      </c>
      <c r="AU303" s="167" t="s">
        <v>80</v>
      </c>
      <c r="AV303" s="167" t="s">
        <v>80</v>
      </c>
      <c r="AW303" s="167" t="s">
        <v>93</v>
      </c>
      <c r="AX303" s="167" t="s">
        <v>21</v>
      </c>
      <c r="AY303" s="167" t="s">
        <v>139</v>
      </c>
    </row>
    <row r="304" spans="2:65" s="6" customFormat="1" ht="15.75" customHeight="1">
      <c r="B304" s="23"/>
      <c r="C304" s="145" t="s">
        <v>500</v>
      </c>
      <c r="D304" s="145" t="s">
        <v>142</v>
      </c>
      <c r="E304" s="146" t="s">
        <v>501</v>
      </c>
      <c r="F304" s="147" t="s">
        <v>502</v>
      </c>
      <c r="G304" s="148" t="s">
        <v>196</v>
      </c>
      <c r="H304" s="149">
        <v>6</v>
      </c>
      <c r="I304" s="150"/>
      <c r="J304" s="151">
        <f>ROUND($I$304*$H$304,2)</f>
        <v>0</v>
      </c>
      <c r="K304" s="147" t="s">
        <v>146</v>
      </c>
      <c r="L304" s="43"/>
      <c r="M304" s="152"/>
      <c r="N304" s="153" t="s">
        <v>43</v>
      </c>
      <c r="O304" s="24"/>
      <c r="P304" s="154">
        <f>$O$304*$H$304</f>
        <v>0</v>
      </c>
      <c r="Q304" s="154">
        <v>0</v>
      </c>
      <c r="R304" s="154">
        <f>$Q$304*$H$304</f>
        <v>0</v>
      </c>
      <c r="S304" s="154">
        <v>0</v>
      </c>
      <c r="T304" s="155">
        <f>$S$304*$H$304</f>
        <v>0</v>
      </c>
      <c r="AR304" s="89" t="s">
        <v>233</v>
      </c>
      <c r="AT304" s="89" t="s">
        <v>142</v>
      </c>
      <c r="AU304" s="89" t="s">
        <v>80</v>
      </c>
      <c r="AY304" s="6" t="s">
        <v>139</v>
      </c>
      <c r="BE304" s="156">
        <f>IF($N$304="základní",$J$304,0)</f>
        <v>0</v>
      </c>
      <c r="BF304" s="156">
        <f>IF($N$304="snížená",$J$304,0)</f>
        <v>0</v>
      </c>
      <c r="BG304" s="156">
        <f>IF($N$304="zákl. přenesená",$J$304,0)</f>
        <v>0</v>
      </c>
      <c r="BH304" s="156">
        <f>IF($N$304="sníž. přenesená",$J$304,0)</f>
        <v>0</v>
      </c>
      <c r="BI304" s="156">
        <f>IF($N$304="nulová",$J$304,0)</f>
        <v>0</v>
      </c>
      <c r="BJ304" s="89" t="s">
        <v>21</v>
      </c>
      <c r="BK304" s="156">
        <f>ROUND($I$304*$H$304,2)</f>
        <v>0</v>
      </c>
      <c r="BL304" s="89" t="s">
        <v>233</v>
      </c>
      <c r="BM304" s="89" t="s">
        <v>503</v>
      </c>
    </row>
    <row r="305" spans="2:47" s="6" customFormat="1" ht="16.5" customHeight="1">
      <c r="B305" s="23"/>
      <c r="C305" s="24"/>
      <c r="D305" s="157" t="s">
        <v>149</v>
      </c>
      <c r="E305" s="24"/>
      <c r="F305" s="158" t="s">
        <v>502</v>
      </c>
      <c r="G305" s="24"/>
      <c r="H305" s="24"/>
      <c r="J305" s="24"/>
      <c r="K305" s="24"/>
      <c r="L305" s="43"/>
      <c r="M305" s="56"/>
      <c r="N305" s="24"/>
      <c r="O305" s="24"/>
      <c r="P305" s="24"/>
      <c r="Q305" s="24"/>
      <c r="R305" s="24"/>
      <c r="S305" s="24"/>
      <c r="T305" s="57"/>
      <c r="AT305" s="6" t="s">
        <v>149</v>
      </c>
      <c r="AU305" s="6" t="s">
        <v>80</v>
      </c>
    </row>
    <row r="306" spans="2:51" s="6" customFormat="1" ht="15.75" customHeight="1">
      <c r="B306" s="159"/>
      <c r="C306" s="160"/>
      <c r="D306" s="161" t="s">
        <v>156</v>
      </c>
      <c r="E306" s="160"/>
      <c r="F306" s="162" t="s">
        <v>504</v>
      </c>
      <c r="G306" s="160"/>
      <c r="H306" s="163">
        <v>6</v>
      </c>
      <c r="J306" s="160"/>
      <c r="K306" s="160"/>
      <c r="L306" s="164"/>
      <c r="M306" s="165"/>
      <c r="N306" s="160"/>
      <c r="O306" s="160"/>
      <c r="P306" s="160"/>
      <c r="Q306" s="160"/>
      <c r="R306" s="160"/>
      <c r="S306" s="160"/>
      <c r="T306" s="166"/>
      <c r="AT306" s="167" t="s">
        <v>156</v>
      </c>
      <c r="AU306" s="167" t="s">
        <v>80</v>
      </c>
      <c r="AV306" s="167" t="s">
        <v>80</v>
      </c>
      <c r="AW306" s="167" t="s">
        <v>93</v>
      </c>
      <c r="AX306" s="167" t="s">
        <v>72</v>
      </c>
      <c r="AY306" s="167" t="s">
        <v>139</v>
      </c>
    </row>
    <row r="307" spans="2:65" s="6" customFormat="1" ht="15.75" customHeight="1">
      <c r="B307" s="23"/>
      <c r="C307" s="145" t="s">
        <v>505</v>
      </c>
      <c r="D307" s="145" t="s">
        <v>142</v>
      </c>
      <c r="E307" s="146" t="s">
        <v>506</v>
      </c>
      <c r="F307" s="147" t="s">
        <v>507</v>
      </c>
      <c r="G307" s="148" t="s">
        <v>180</v>
      </c>
      <c r="H307" s="149">
        <v>0.035</v>
      </c>
      <c r="I307" s="150"/>
      <c r="J307" s="151">
        <f>ROUND($I$307*$H$307,2)</f>
        <v>0</v>
      </c>
      <c r="K307" s="147" t="s">
        <v>146</v>
      </c>
      <c r="L307" s="43"/>
      <c r="M307" s="152"/>
      <c r="N307" s="153" t="s">
        <v>43</v>
      </c>
      <c r="O307" s="24"/>
      <c r="P307" s="154">
        <f>$O$307*$H$307</f>
        <v>0</v>
      </c>
      <c r="Q307" s="154">
        <v>0</v>
      </c>
      <c r="R307" s="154">
        <f>$Q$307*$H$307</f>
        <v>0</v>
      </c>
      <c r="S307" s="154">
        <v>0</v>
      </c>
      <c r="T307" s="155">
        <f>$S$307*$H$307</f>
        <v>0</v>
      </c>
      <c r="AR307" s="89" t="s">
        <v>233</v>
      </c>
      <c r="AT307" s="89" t="s">
        <v>142</v>
      </c>
      <c r="AU307" s="89" t="s">
        <v>80</v>
      </c>
      <c r="AY307" s="6" t="s">
        <v>139</v>
      </c>
      <c r="BE307" s="156">
        <f>IF($N$307="základní",$J$307,0)</f>
        <v>0</v>
      </c>
      <c r="BF307" s="156">
        <f>IF($N$307="snížená",$J$307,0)</f>
        <v>0</v>
      </c>
      <c r="BG307" s="156">
        <f>IF($N$307="zákl. přenesená",$J$307,0)</f>
        <v>0</v>
      </c>
      <c r="BH307" s="156">
        <f>IF($N$307="sníž. přenesená",$J$307,0)</f>
        <v>0</v>
      </c>
      <c r="BI307" s="156">
        <f>IF($N$307="nulová",$J$307,0)</f>
        <v>0</v>
      </c>
      <c r="BJ307" s="89" t="s">
        <v>21</v>
      </c>
      <c r="BK307" s="156">
        <f>ROUND($I$307*$H$307,2)</f>
        <v>0</v>
      </c>
      <c r="BL307" s="89" t="s">
        <v>233</v>
      </c>
      <c r="BM307" s="89" t="s">
        <v>508</v>
      </c>
    </row>
    <row r="308" spans="2:47" s="6" customFormat="1" ht="16.5" customHeight="1">
      <c r="B308" s="23"/>
      <c r="C308" s="24"/>
      <c r="D308" s="157" t="s">
        <v>149</v>
      </c>
      <c r="E308" s="24"/>
      <c r="F308" s="158" t="s">
        <v>507</v>
      </c>
      <c r="G308" s="24"/>
      <c r="H308" s="24"/>
      <c r="J308" s="24"/>
      <c r="K308" s="24"/>
      <c r="L308" s="43"/>
      <c r="M308" s="56"/>
      <c r="N308" s="24"/>
      <c r="O308" s="24"/>
      <c r="P308" s="24"/>
      <c r="Q308" s="24"/>
      <c r="R308" s="24"/>
      <c r="S308" s="24"/>
      <c r="T308" s="57"/>
      <c r="AT308" s="6" t="s">
        <v>149</v>
      </c>
      <c r="AU308" s="6" t="s">
        <v>80</v>
      </c>
    </row>
    <row r="309" spans="2:65" s="6" customFormat="1" ht="15.75" customHeight="1">
      <c r="B309" s="23"/>
      <c r="C309" s="145" t="s">
        <v>509</v>
      </c>
      <c r="D309" s="145" t="s">
        <v>142</v>
      </c>
      <c r="E309" s="146" t="s">
        <v>510</v>
      </c>
      <c r="F309" s="147" t="s">
        <v>511</v>
      </c>
      <c r="G309" s="148" t="s">
        <v>180</v>
      </c>
      <c r="H309" s="149">
        <v>0.035</v>
      </c>
      <c r="I309" s="150"/>
      <c r="J309" s="151">
        <f>ROUND($I$309*$H$309,2)</f>
        <v>0</v>
      </c>
      <c r="K309" s="147" t="s">
        <v>146</v>
      </c>
      <c r="L309" s="43"/>
      <c r="M309" s="152"/>
      <c r="N309" s="153" t="s">
        <v>43</v>
      </c>
      <c r="O309" s="24"/>
      <c r="P309" s="154">
        <f>$O$309*$H$309</f>
        <v>0</v>
      </c>
      <c r="Q309" s="154">
        <v>0</v>
      </c>
      <c r="R309" s="154">
        <f>$Q$309*$H$309</f>
        <v>0</v>
      </c>
      <c r="S309" s="154">
        <v>0</v>
      </c>
      <c r="T309" s="155">
        <f>$S$309*$H$309</f>
        <v>0</v>
      </c>
      <c r="AR309" s="89" t="s">
        <v>233</v>
      </c>
      <c r="AT309" s="89" t="s">
        <v>142</v>
      </c>
      <c r="AU309" s="89" t="s">
        <v>80</v>
      </c>
      <c r="AY309" s="6" t="s">
        <v>139</v>
      </c>
      <c r="BE309" s="156">
        <f>IF($N$309="základní",$J$309,0)</f>
        <v>0</v>
      </c>
      <c r="BF309" s="156">
        <f>IF($N$309="snížená",$J$309,0)</f>
        <v>0</v>
      </c>
      <c r="BG309" s="156">
        <f>IF($N$309="zákl. přenesená",$J$309,0)</f>
        <v>0</v>
      </c>
      <c r="BH309" s="156">
        <f>IF($N$309="sníž. přenesená",$J$309,0)</f>
        <v>0</v>
      </c>
      <c r="BI309" s="156">
        <f>IF($N$309="nulová",$J$309,0)</f>
        <v>0</v>
      </c>
      <c r="BJ309" s="89" t="s">
        <v>21</v>
      </c>
      <c r="BK309" s="156">
        <f>ROUND($I$309*$H$309,2)</f>
        <v>0</v>
      </c>
      <c r="BL309" s="89" t="s">
        <v>233</v>
      </c>
      <c r="BM309" s="89" t="s">
        <v>512</v>
      </c>
    </row>
    <row r="310" spans="2:47" s="6" customFormat="1" ht="16.5" customHeight="1">
      <c r="B310" s="23"/>
      <c r="C310" s="24"/>
      <c r="D310" s="157" t="s">
        <v>149</v>
      </c>
      <c r="E310" s="24"/>
      <c r="F310" s="158" t="s">
        <v>511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T310" s="6" t="s">
        <v>149</v>
      </c>
      <c r="AU310" s="6" t="s">
        <v>80</v>
      </c>
    </row>
    <row r="311" spans="2:63" s="132" customFormat="1" ht="30.75" customHeight="1">
      <c r="B311" s="133"/>
      <c r="C311" s="134"/>
      <c r="D311" s="134" t="s">
        <v>71</v>
      </c>
      <c r="E311" s="143" t="s">
        <v>513</v>
      </c>
      <c r="F311" s="143" t="s">
        <v>514</v>
      </c>
      <c r="G311" s="134"/>
      <c r="H311" s="134"/>
      <c r="J311" s="144">
        <f>$BK$311</f>
        <v>0</v>
      </c>
      <c r="K311" s="134"/>
      <c r="L311" s="137"/>
      <c r="M311" s="138"/>
      <c r="N311" s="134"/>
      <c r="O311" s="134"/>
      <c r="P311" s="139">
        <f>SUM($P$312:$P$338)</f>
        <v>0</v>
      </c>
      <c r="Q311" s="134"/>
      <c r="R311" s="139">
        <f>SUM($R$312:$R$338)</f>
        <v>0.0054199999999999995</v>
      </c>
      <c r="S311" s="134"/>
      <c r="T311" s="140">
        <f>SUM($T$312:$T$338)</f>
        <v>0</v>
      </c>
      <c r="AR311" s="141" t="s">
        <v>80</v>
      </c>
      <c r="AT311" s="141" t="s">
        <v>71</v>
      </c>
      <c r="AU311" s="141" t="s">
        <v>21</v>
      </c>
      <c r="AY311" s="141" t="s">
        <v>139</v>
      </c>
      <c r="BK311" s="142">
        <f>SUM($BK$312:$BK$338)</f>
        <v>0</v>
      </c>
    </row>
    <row r="312" spans="2:65" s="6" customFormat="1" ht="15.75" customHeight="1">
      <c r="B312" s="23"/>
      <c r="C312" s="145" t="s">
        <v>515</v>
      </c>
      <c r="D312" s="145" t="s">
        <v>142</v>
      </c>
      <c r="E312" s="146" t="s">
        <v>516</v>
      </c>
      <c r="F312" s="147" t="s">
        <v>517</v>
      </c>
      <c r="G312" s="148" t="s">
        <v>518</v>
      </c>
      <c r="H312" s="149">
        <v>2</v>
      </c>
      <c r="I312" s="150"/>
      <c r="J312" s="151">
        <f>ROUND($I$312*$H$312,2)</f>
        <v>0</v>
      </c>
      <c r="K312" s="147" t="s">
        <v>146</v>
      </c>
      <c r="L312" s="43"/>
      <c r="M312" s="152"/>
      <c r="N312" s="153" t="s">
        <v>43</v>
      </c>
      <c r="O312" s="24"/>
      <c r="P312" s="154">
        <f>$O$312*$H$312</f>
        <v>0</v>
      </c>
      <c r="Q312" s="154">
        <v>0</v>
      </c>
      <c r="R312" s="154">
        <f>$Q$312*$H$312</f>
        <v>0</v>
      </c>
      <c r="S312" s="154">
        <v>0</v>
      </c>
      <c r="T312" s="155">
        <f>$S$312*$H$312</f>
        <v>0</v>
      </c>
      <c r="AR312" s="89" t="s">
        <v>233</v>
      </c>
      <c r="AT312" s="89" t="s">
        <v>142</v>
      </c>
      <c r="AU312" s="89" t="s">
        <v>80</v>
      </c>
      <c r="AY312" s="6" t="s">
        <v>139</v>
      </c>
      <c r="BE312" s="156">
        <f>IF($N$312="základní",$J$312,0)</f>
        <v>0</v>
      </c>
      <c r="BF312" s="156">
        <f>IF($N$312="snížená",$J$312,0)</f>
        <v>0</v>
      </c>
      <c r="BG312" s="156">
        <f>IF($N$312="zákl. přenesená",$J$312,0)</f>
        <v>0</v>
      </c>
      <c r="BH312" s="156">
        <f>IF($N$312="sníž. přenesená",$J$312,0)</f>
        <v>0</v>
      </c>
      <c r="BI312" s="156">
        <f>IF($N$312="nulová",$J$312,0)</f>
        <v>0</v>
      </c>
      <c r="BJ312" s="89" t="s">
        <v>21</v>
      </c>
      <c r="BK312" s="156">
        <f>ROUND($I$312*$H$312,2)</f>
        <v>0</v>
      </c>
      <c r="BL312" s="89" t="s">
        <v>233</v>
      </c>
      <c r="BM312" s="89" t="s">
        <v>519</v>
      </c>
    </row>
    <row r="313" spans="2:47" s="6" customFormat="1" ht="16.5" customHeight="1">
      <c r="B313" s="23"/>
      <c r="C313" s="24"/>
      <c r="D313" s="157" t="s">
        <v>149</v>
      </c>
      <c r="E313" s="24"/>
      <c r="F313" s="158" t="s">
        <v>520</v>
      </c>
      <c r="G313" s="24"/>
      <c r="H313" s="24"/>
      <c r="J313" s="24"/>
      <c r="K313" s="24"/>
      <c r="L313" s="43"/>
      <c r="M313" s="56"/>
      <c r="N313" s="24"/>
      <c r="O313" s="24"/>
      <c r="P313" s="24"/>
      <c r="Q313" s="24"/>
      <c r="R313" s="24"/>
      <c r="S313" s="24"/>
      <c r="T313" s="57"/>
      <c r="AT313" s="6" t="s">
        <v>149</v>
      </c>
      <c r="AU313" s="6" t="s">
        <v>80</v>
      </c>
    </row>
    <row r="314" spans="2:65" s="6" customFormat="1" ht="15.75" customHeight="1">
      <c r="B314" s="23"/>
      <c r="C314" s="145" t="s">
        <v>521</v>
      </c>
      <c r="D314" s="145" t="s">
        <v>142</v>
      </c>
      <c r="E314" s="146" t="s">
        <v>522</v>
      </c>
      <c r="F314" s="147" t="s">
        <v>523</v>
      </c>
      <c r="G314" s="148" t="s">
        <v>196</v>
      </c>
      <c r="H314" s="149">
        <v>1</v>
      </c>
      <c r="I314" s="150"/>
      <c r="J314" s="151">
        <f>ROUND($I$314*$H$314,2)</f>
        <v>0</v>
      </c>
      <c r="K314" s="147" t="s">
        <v>146</v>
      </c>
      <c r="L314" s="43"/>
      <c r="M314" s="152"/>
      <c r="N314" s="153" t="s">
        <v>43</v>
      </c>
      <c r="O314" s="24"/>
      <c r="P314" s="154">
        <f>$O$314*$H$314</f>
        <v>0</v>
      </c>
      <c r="Q314" s="154">
        <v>0</v>
      </c>
      <c r="R314" s="154">
        <f>$Q$314*$H$314</f>
        <v>0</v>
      </c>
      <c r="S314" s="154">
        <v>0</v>
      </c>
      <c r="T314" s="155">
        <f>$S$314*$H$314</f>
        <v>0</v>
      </c>
      <c r="AR314" s="89" t="s">
        <v>233</v>
      </c>
      <c r="AT314" s="89" t="s">
        <v>142</v>
      </c>
      <c r="AU314" s="89" t="s">
        <v>80</v>
      </c>
      <c r="AY314" s="6" t="s">
        <v>139</v>
      </c>
      <c r="BE314" s="156">
        <f>IF($N$314="základní",$J$314,0)</f>
        <v>0</v>
      </c>
      <c r="BF314" s="156">
        <f>IF($N$314="snížená",$J$314,0)</f>
        <v>0</v>
      </c>
      <c r="BG314" s="156">
        <f>IF($N$314="zákl. přenesená",$J$314,0)</f>
        <v>0</v>
      </c>
      <c r="BH314" s="156">
        <f>IF($N$314="sníž. přenesená",$J$314,0)</f>
        <v>0</v>
      </c>
      <c r="BI314" s="156">
        <f>IF($N$314="nulová",$J$314,0)</f>
        <v>0</v>
      </c>
      <c r="BJ314" s="89" t="s">
        <v>21</v>
      </c>
      <c r="BK314" s="156">
        <f>ROUND($I$314*$H$314,2)</f>
        <v>0</v>
      </c>
      <c r="BL314" s="89" t="s">
        <v>233</v>
      </c>
      <c r="BM314" s="89" t="s">
        <v>524</v>
      </c>
    </row>
    <row r="315" spans="2:47" s="6" customFormat="1" ht="16.5" customHeight="1">
      <c r="B315" s="23"/>
      <c r="C315" s="24"/>
      <c r="D315" s="157" t="s">
        <v>149</v>
      </c>
      <c r="E315" s="24"/>
      <c r="F315" s="158" t="s">
        <v>523</v>
      </c>
      <c r="G315" s="24"/>
      <c r="H315" s="24"/>
      <c r="J315" s="24"/>
      <c r="K315" s="24"/>
      <c r="L315" s="43"/>
      <c r="M315" s="56"/>
      <c r="N315" s="24"/>
      <c r="O315" s="24"/>
      <c r="P315" s="24"/>
      <c r="Q315" s="24"/>
      <c r="R315" s="24"/>
      <c r="S315" s="24"/>
      <c r="T315" s="57"/>
      <c r="AT315" s="6" t="s">
        <v>149</v>
      </c>
      <c r="AU315" s="6" t="s">
        <v>80</v>
      </c>
    </row>
    <row r="316" spans="2:51" s="6" customFormat="1" ht="15.75" customHeight="1">
      <c r="B316" s="159"/>
      <c r="C316" s="160"/>
      <c r="D316" s="161" t="s">
        <v>156</v>
      </c>
      <c r="E316" s="160"/>
      <c r="F316" s="162" t="s">
        <v>467</v>
      </c>
      <c r="G316" s="160"/>
      <c r="H316" s="163">
        <v>1</v>
      </c>
      <c r="J316" s="160"/>
      <c r="K316" s="160"/>
      <c r="L316" s="164"/>
      <c r="M316" s="165"/>
      <c r="N316" s="160"/>
      <c r="O316" s="160"/>
      <c r="P316" s="160"/>
      <c r="Q316" s="160"/>
      <c r="R316" s="160"/>
      <c r="S316" s="160"/>
      <c r="T316" s="166"/>
      <c r="AT316" s="167" t="s">
        <v>156</v>
      </c>
      <c r="AU316" s="167" t="s">
        <v>80</v>
      </c>
      <c r="AV316" s="167" t="s">
        <v>80</v>
      </c>
      <c r="AW316" s="167" t="s">
        <v>93</v>
      </c>
      <c r="AX316" s="167" t="s">
        <v>72</v>
      </c>
      <c r="AY316" s="167" t="s">
        <v>139</v>
      </c>
    </row>
    <row r="317" spans="2:65" s="6" customFormat="1" ht="15.75" customHeight="1">
      <c r="B317" s="23"/>
      <c r="C317" s="145" t="s">
        <v>525</v>
      </c>
      <c r="D317" s="145" t="s">
        <v>142</v>
      </c>
      <c r="E317" s="146" t="s">
        <v>526</v>
      </c>
      <c r="F317" s="147" t="s">
        <v>527</v>
      </c>
      <c r="G317" s="148" t="s">
        <v>196</v>
      </c>
      <c r="H317" s="149">
        <v>4</v>
      </c>
      <c r="I317" s="150"/>
      <c r="J317" s="151">
        <f>ROUND($I$317*$H$317,2)</f>
        <v>0</v>
      </c>
      <c r="K317" s="147" t="s">
        <v>146</v>
      </c>
      <c r="L317" s="43"/>
      <c r="M317" s="152"/>
      <c r="N317" s="153" t="s">
        <v>43</v>
      </c>
      <c r="O317" s="24"/>
      <c r="P317" s="154">
        <f>$O$317*$H$317</f>
        <v>0</v>
      </c>
      <c r="Q317" s="154">
        <v>0.00066</v>
      </c>
      <c r="R317" s="154">
        <f>$Q$317*$H$317</f>
        <v>0.00264</v>
      </c>
      <c r="S317" s="154">
        <v>0</v>
      </c>
      <c r="T317" s="155">
        <f>$S$317*$H$317</f>
        <v>0</v>
      </c>
      <c r="AR317" s="89" t="s">
        <v>233</v>
      </c>
      <c r="AT317" s="89" t="s">
        <v>142</v>
      </c>
      <c r="AU317" s="89" t="s">
        <v>80</v>
      </c>
      <c r="AY317" s="6" t="s">
        <v>139</v>
      </c>
      <c r="BE317" s="156">
        <f>IF($N$317="základní",$J$317,0)</f>
        <v>0</v>
      </c>
      <c r="BF317" s="156">
        <f>IF($N$317="snížená",$J$317,0)</f>
        <v>0</v>
      </c>
      <c r="BG317" s="156">
        <f>IF($N$317="zákl. přenesená",$J$317,0)</f>
        <v>0</v>
      </c>
      <c r="BH317" s="156">
        <f>IF($N$317="sníž. přenesená",$J$317,0)</f>
        <v>0</v>
      </c>
      <c r="BI317" s="156">
        <f>IF($N$317="nulová",$J$317,0)</f>
        <v>0</v>
      </c>
      <c r="BJ317" s="89" t="s">
        <v>21</v>
      </c>
      <c r="BK317" s="156">
        <f>ROUND($I$317*$H$317,2)</f>
        <v>0</v>
      </c>
      <c r="BL317" s="89" t="s">
        <v>233</v>
      </c>
      <c r="BM317" s="89" t="s">
        <v>528</v>
      </c>
    </row>
    <row r="318" spans="2:47" s="6" customFormat="1" ht="16.5" customHeight="1">
      <c r="B318" s="23"/>
      <c r="C318" s="24"/>
      <c r="D318" s="157" t="s">
        <v>149</v>
      </c>
      <c r="E318" s="24"/>
      <c r="F318" s="158" t="s">
        <v>529</v>
      </c>
      <c r="G318" s="24"/>
      <c r="H318" s="24"/>
      <c r="J318" s="24"/>
      <c r="K318" s="24"/>
      <c r="L318" s="43"/>
      <c r="M318" s="56"/>
      <c r="N318" s="24"/>
      <c r="O318" s="24"/>
      <c r="P318" s="24"/>
      <c r="Q318" s="24"/>
      <c r="R318" s="24"/>
      <c r="S318" s="24"/>
      <c r="T318" s="57"/>
      <c r="AT318" s="6" t="s">
        <v>149</v>
      </c>
      <c r="AU318" s="6" t="s">
        <v>80</v>
      </c>
    </row>
    <row r="319" spans="2:51" s="6" customFormat="1" ht="15.75" customHeight="1">
      <c r="B319" s="159"/>
      <c r="C319" s="160"/>
      <c r="D319" s="161" t="s">
        <v>156</v>
      </c>
      <c r="E319" s="160"/>
      <c r="F319" s="162" t="s">
        <v>147</v>
      </c>
      <c r="G319" s="160"/>
      <c r="H319" s="163">
        <v>4</v>
      </c>
      <c r="J319" s="160"/>
      <c r="K319" s="160"/>
      <c r="L319" s="164"/>
      <c r="M319" s="165"/>
      <c r="N319" s="160"/>
      <c r="O319" s="160"/>
      <c r="P319" s="160"/>
      <c r="Q319" s="160"/>
      <c r="R319" s="160"/>
      <c r="S319" s="160"/>
      <c r="T319" s="166"/>
      <c r="AT319" s="167" t="s">
        <v>156</v>
      </c>
      <c r="AU319" s="167" t="s">
        <v>80</v>
      </c>
      <c r="AV319" s="167" t="s">
        <v>80</v>
      </c>
      <c r="AW319" s="167" t="s">
        <v>93</v>
      </c>
      <c r="AX319" s="167" t="s">
        <v>72</v>
      </c>
      <c r="AY319" s="167" t="s">
        <v>139</v>
      </c>
    </row>
    <row r="320" spans="2:65" s="6" customFormat="1" ht="15.75" customHeight="1">
      <c r="B320" s="23"/>
      <c r="C320" s="145" t="s">
        <v>530</v>
      </c>
      <c r="D320" s="145" t="s">
        <v>142</v>
      </c>
      <c r="E320" s="146" t="s">
        <v>531</v>
      </c>
      <c r="F320" s="147" t="s">
        <v>532</v>
      </c>
      <c r="G320" s="148" t="s">
        <v>196</v>
      </c>
      <c r="H320" s="149">
        <v>4</v>
      </c>
      <c r="I320" s="150"/>
      <c r="J320" s="151">
        <f>ROUND($I$320*$H$320,2)</f>
        <v>0</v>
      </c>
      <c r="K320" s="147" t="s">
        <v>146</v>
      </c>
      <c r="L320" s="43"/>
      <c r="M320" s="152"/>
      <c r="N320" s="153" t="s">
        <v>43</v>
      </c>
      <c r="O320" s="24"/>
      <c r="P320" s="154">
        <f>$O$320*$H$320</f>
        <v>0</v>
      </c>
      <c r="Q320" s="154">
        <v>7E-05</v>
      </c>
      <c r="R320" s="154">
        <f>$Q$320*$H$320</f>
        <v>0.00028</v>
      </c>
      <c r="S320" s="154">
        <v>0</v>
      </c>
      <c r="T320" s="155">
        <f>$S$320*$H$320</f>
        <v>0</v>
      </c>
      <c r="AR320" s="89" t="s">
        <v>233</v>
      </c>
      <c r="AT320" s="89" t="s">
        <v>142</v>
      </c>
      <c r="AU320" s="89" t="s">
        <v>80</v>
      </c>
      <c r="AY320" s="6" t="s">
        <v>139</v>
      </c>
      <c r="BE320" s="156">
        <f>IF($N$320="základní",$J$320,0)</f>
        <v>0</v>
      </c>
      <c r="BF320" s="156">
        <f>IF($N$320="snížená",$J$320,0)</f>
        <v>0</v>
      </c>
      <c r="BG320" s="156">
        <f>IF($N$320="zákl. přenesená",$J$320,0)</f>
        <v>0</v>
      </c>
      <c r="BH320" s="156">
        <f>IF($N$320="sníž. přenesená",$J$320,0)</f>
        <v>0</v>
      </c>
      <c r="BI320" s="156">
        <f>IF($N$320="nulová",$J$320,0)</f>
        <v>0</v>
      </c>
      <c r="BJ320" s="89" t="s">
        <v>21</v>
      </c>
      <c r="BK320" s="156">
        <f>ROUND($I$320*$H$320,2)</f>
        <v>0</v>
      </c>
      <c r="BL320" s="89" t="s">
        <v>233</v>
      </c>
      <c r="BM320" s="89" t="s">
        <v>533</v>
      </c>
    </row>
    <row r="321" spans="2:47" s="6" customFormat="1" ht="16.5" customHeight="1">
      <c r="B321" s="23"/>
      <c r="C321" s="24"/>
      <c r="D321" s="157" t="s">
        <v>149</v>
      </c>
      <c r="E321" s="24"/>
      <c r="F321" s="158" t="s">
        <v>532</v>
      </c>
      <c r="G321" s="24"/>
      <c r="H321" s="24"/>
      <c r="J321" s="24"/>
      <c r="K321" s="24"/>
      <c r="L321" s="43"/>
      <c r="M321" s="56"/>
      <c r="N321" s="24"/>
      <c r="O321" s="24"/>
      <c r="P321" s="24"/>
      <c r="Q321" s="24"/>
      <c r="R321" s="24"/>
      <c r="S321" s="24"/>
      <c r="T321" s="57"/>
      <c r="AT321" s="6" t="s">
        <v>149</v>
      </c>
      <c r="AU321" s="6" t="s">
        <v>80</v>
      </c>
    </row>
    <row r="322" spans="2:51" s="6" customFormat="1" ht="15.75" customHeight="1">
      <c r="B322" s="159"/>
      <c r="C322" s="160"/>
      <c r="D322" s="161" t="s">
        <v>156</v>
      </c>
      <c r="E322" s="160"/>
      <c r="F322" s="162" t="s">
        <v>147</v>
      </c>
      <c r="G322" s="160"/>
      <c r="H322" s="163">
        <v>4</v>
      </c>
      <c r="J322" s="160"/>
      <c r="K322" s="160"/>
      <c r="L322" s="164"/>
      <c r="M322" s="165"/>
      <c r="N322" s="160"/>
      <c r="O322" s="160"/>
      <c r="P322" s="160"/>
      <c r="Q322" s="160"/>
      <c r="R322" s="160"/>
      <c r="S322" s="160"/>
      <c r="T322" s="166"/>
      <c r="AT322" s="167" t="s">
        <v>156</v>
      </c>
      <c r="AU322" s="167" t="s">
        <v>80</v>
      </c>
      <c r="AV322" s="167" t="s">
        <v>80</v>
      </c>
      <c r="AW322" s="167" t="s">
        <v>93</v>
      </c>
      <c r="AX322" s="167" t="s">
        <v>72</v>
      </c>
      <c r="AY322" s="167" t="s">
        <v>139</v>
      </c>
    </row>
    <row r="323" spans="2:65" s="6" customFormat="1" ht="15.75" customHeight="1">
      <c r="B323" s="23"/>
      <c r="C323" s="145" t="s">
        <v>534</v>
      </c>
      <c r="D323" s="145" t="s">
        <v>142</v>
      </c>
      <c r="E323" s="146" t="s">
        <v>535</v>
      </c>
      <c r="F323" s="147" t="s">
        <v>536</v>
      </c>
      <c r="G323" s="148" t="s">
        <v>145</v>
      </c>
      <c r="H323" s="149">
        <v>2</v>
      </c>
      <c r="I323" s="150"/>
      <c r="J323" s="151">
        <f>ROUND($I$323*$H$323,2)</f>
        <v>0</v>
      </c>
      <c r="K323" s="147" t="s">
        <v>146</v>
      </c>
      <c r="L323" s="43"/>
      <c r="M323" s="152"/>
      <c r="N323" s="153" t="s">
        <v>43</v>
      </c>
      <c r="O323" s="24"/>
      <c r="P323" s="154">
        <f>$O$323*$H$323</f>
        <v>0</v>
      </c>
      <c r="Q323" s="154">
        <v>0</v>
      </c>
      <c r="R323" s="154">
        <f>$Q$323*$H$323</f>
        <v>0</v>
      </c>
      <c r="S323" s="154">
        <v>0</v>
      </c>
      <c r="T323" s="155">
        <f>$S$323*$H$323</f>
        <v>0</v>
      </c>
      <c r="AR323" s="89" t="s">
        <v>233</v>
      </c>
      <c r="AT323" s="89" t="s">
        <v>142</v>
      </c>
      <c r="AU323" s="89" t="s">
        <v>80</v>
      </c>
      <c r="AY323" s="6" t="s">
        <v>139</v>
      </c>
      <c r="BE323" s="156">
        <f>IF($N$323="základní",$J$323,0)</f>
        <v>0</v>
      </c>
      <c r="BF323" s="156">
        <f>IF($N$323="snížená",$J$323,0)</f>
        <v>0</v>
      </c>
      <c r="BG323" s="156">
        <f>IF($N$323="zákl. přenesená",$J$323,0)</f>
        <v>0</v>
      </c>
      <c r="BH323" s="156">
        <f>IF($N$323="sníž. přenesená",$J$323,0)</f>
        <v>0</v>
      </c>
      <c r="BI323" s="156">
        <f>IF($N$323="nulová",$J$323,0)</f>
        <v>0</v>
      </c>
      <c r="BJ323" s="89" t="s">
        <v>21</v>
      </c>
      <c r="BK323" s="156">
        <f>ROUND($I$323*$H$323,2)</f>
        <v>0</v>
      </c>
      <c r="BL323" s="89" t="s">
        <v>233</v>
      </c>
      <c r="BM323" s="89" t="s">
        <v>537</v>
      </c>
    </row>
    <row r="324" spans="2:47" s="6" customFormat="1" ht="16.5" customHeight="1">
      <c r="B324" s="23"/>
      <c r="C324" s="24"/>
      <c r="D324" s="157" t="s">
        <v>149</v>
      </c>
      <c r="E324" s="24"/>
      <c r="F324" s="158" t="s">
        <v>536</v>
      </c>
      <c r="G324" s="24"/>
      <c r="H324" s="24"/>
      <c r="J324" s="24"/>
      <c r="K324" s="24"/>
      <c r="L324" s="43"/>
      <c r="M324" s="56"/>
      <c r="N324" s="24"/>
      <c r="O324" s="24"/>
      <c r="P324" s="24"/>
      <c r="Q324" s="24"/>
      <c r="R324" s="24"/>
      <c r="S324" s="24"/>
      <c r="T324" s="57"/>
      <c r="AT324" s="6" t="s">
        <v>149</v>
      </c>
      <c r="AU324" s="6" t="s">
        <v>80</v>
      </c>
    </row>
    <row r="325" spans="2:65" s="6" customFormat="1" ht="15.75" customHeight="1">
      <c r="B325" s="23"/>
      <c r="C325" s="145" t="s">
        <v>538</v>
      </c>
      <c r="D325" s="145" t="s">
        <v>142</v>
      </c>
      <c r="E325" s="146" t="s">
        <v>539</v>
      </c>
      <c r="F325" s="147" t="s">
        <v>540</v>
      </c>
      <c r="G325" s="148" t="s">
        <v>145</v>
      </c>
      <c r="H325" s="149">
        <v>2</v>
      </c>
      <c r="I325" s="150"/>
      <c r="J325" s="151">
        <f>ROUND($I$325*$H$325,2)</f>
        <v>0</v>
      </c>
      <c r="K325" s="147" t="s">
        <v>146</v>
      </c>
      <c r="L325" s="43"/>
      <c r="M325" s="152"/>
      <c r="N325" s="153" t="s">
        <v>43</v>
      </c>
      <c r="O325" s="24"/>
      <c r="P325" s="154">
        <f>$O$325*$H$325</f>
        <v>0</v>
      </c>
      <c r="Q325" s="154">
        <v>0.00013</v>
      </c>
      <c r="R325" s="154">
        <f>$Q$325*$H$325</f>
        <v>0.00026</v>
      </c>
      <c r="S325" s="154">
        <v>0</v>
      </c>
      <c r="T325" s="155">
        <f>$S$325*$H$325</f>
        <v>0</v>
      </c>
      <c r="AR325" s="89" t="s">
        <v>233</v>
      </c>
      <c r="AT325" s="89" t="s">
        <v>142</v>
      </c>
      <c r="AU325" s="89" t="s">
        <v>80</v>
      </c>
      <c r="AY325" s="6" t="s">
        <v>139</v>
      </c>
      <c r="BE325" s="156">
        <f>IF($N$325="základní",$J$325,0)</f>
        <v>0</v>
      </c>
      <c r="BF325" s="156">
        <f>IF($N$325="snížená",$J$325,0)</f>
        <v>0</v>
      </c>
      <c r="BG325" s="156">
        <f>IF($N$325="zákl. přenesená",$J$325,0)</f>
        <v>0</v>
      </c>
      <c r="BH325" s="156">
        <f>IF($N$325="sníž. přenesená",$J$325,0)</f>
        <v>0</v>
      </c>
      <c r="BI325" s="156">
        <f>IF($N$325="nulová",$J$325,0)</f>
        <v>0</v>
      </c>
      <c r="BJ325" s="89" t="s">
        <v>21</v>
      </c>
      <c r="BK325" s="156">
        <f>ROUND($I$325*$H$325,2)</f>
        <v>0</v>
      </c>
      <c r="BL325" s="89" t="s">
        <v>233</v>
      </c>
      <c r="BM325" s="89" t="s">
        <v>541</v>
      </c>
    </row>
    <row r="326" spans="2:47" s="6" customFormat="1" ht="16.5" customHeight="1">
      <c r="B326" s="23"/>
      <c r="C326" s="24"/>
      <c r="D326" s="157" t="s">
        <v>149</v>
      </c>
      <c r="E326" s="24"/>
      <c r="F326" s="158" t="s">
        <v>540</v>
      </c>
      <c r="G326" s="24"/>
      <c r="H326" s="24"/>
      <c r="J326" s="24"/>
      <c r="K326" s="24"/>
      <c r="L326" s="43"/>
      <c r="M326" s="56"/>
      <c r="N326" s="24"/>
      <c r="O326" s="24"/>
      <c r="P326" s="24"/>
      <c r="Q326" s="24"/>
      <c r="R326" s="24"/>
      <c r="S326" s="24"/>
      <c r="T326" s="57"/>
      <c r="AT326" s="6" t="s">
        <v>149</v>
      </c>
      <c r="AU326" s="6" t="s">
        <v>80</v>
      </c>
    </row>
    <row r="327" spans="2:65" s="6" customFormat="1" ht="15.75" customHeight="1">
      <c r="B327" s="23"/>
      <c r="C327" s="145" t="s">
        <v>542</v>
      </c>
      <c r="D327" s="145" t="s">
        <v>142</v>
      </c>
      <c r="E327" s="146" t="s">
        <v>543</v>
      </c>
      <c r="F327" s="147" t="s">
        <v>544</v>
      </c>
      <c r="G327" s="148" t="s">
        <v>145</v>
      </c>
      <c r="H327" s="149">
        <v>1</v>
      </c>
      <c r="I327" s="150"/>
      <c r="J327" s="151">
        <f>ROUND($I$327*$H$327,2)</f>
        <v>0</v>
      </c>
      <c r="K327" s="147" t="s">
        <v>146</v>
      </c>
      <c r="L327" s="43"/>
      <c r="M327" s="152"/>
      <c r="N327" s="153" t="s">
        <v>43</v>
      </c>
      <c r="O327" s="24"/>
      <c r="P327" s="154">
        <f>$O$327*$H$327</f>
        <v>0</v>
      </c>
      <c r="Q327" s="154">
        <v>0.0006</v>
      </c>
      <c r="R327" s="154">
        <f>$Q$327*$H$327</f>
        <v>0.0006</v>
      </c>
      <c r="S327" s="154">
        <v>0</v>
      </c>
      <c r="T327" s="155">
        <f>$S$327*$H$327</f>
        <v>0</v>
      </c>
      <c r="AR327" s="89" t="s">
        <v>233</v>
      </c>
      <c r="AT327" s="89" t="s">
        <v>142</v>
      </c>
      <c r="AU327" s="89" t="s">
        <v>80</v>
      </c>
      <c r="AY327" s="6" t="s">
        <v>139</v>
      </c>
      <c r="BE327" s="156">
        <f>IF($N$327="základní",$J$327,0)</f>
        <v>0</v>
      </c>
      <c r="BF327" s="156">
        <f>IF($N$327="snížená",$J$327,0)</f>
        <v>0</v>
      </c>
      <c r="BG327" s="156">
        <f>IF($N$327="zákl. přenesená",$J$327,0)</f>
        <v>0</v>
      </c>
      <c r="BH327" s="156">
        <f>IF($N$327="sníž. přenesená",$J$327,0)</f>
        <v>0</v>
      </c>
      <c r="BI327" s="156">
        <f>IF($N$327="nulová",$J$327,0)</f>
        <v>0</v>
      </c>
      <c r="BJ327" s="89" t="s">
        <v>21</v>
      </c>
      <c r="BK327" s="156">
        <f>ROUND($I$327*$H$327,2)</f>
        <v>0</v>
      </c>
      <c r="BL327" s="89" t="s">
        <v>233</v>
      </c>
      <c r="BM327" s="89" t="s">
        <v>545</v>
      </c>
    </row>
    <row r="328" spans="2:47" s="6" customFormat="1" ht="16.5" customHeight="1">
      <c r="B328" s="23"/>
      <c r="C328" s="24"/>
      <c r="D328" s="157" t="s">
        <v>149</v>
      </c>
      <c r="E328" s="24"/>
      <c r="F328" s="158" t="s">
        <v>544</v>
      </c>
      <c r="G328" s="24"/>
      <c r="H328" s="24"/>
      <c r="J328" s="24"/>
      <c r="K328" s="24"/>
      <c r="L328" s="43"/>
      <c r="M328" s="56"/>
      <c r="N328" s="24"/>
      <c r="O328" s="24"/>
      <c r="P328" s="24"/>
      <c r="Q328" s="24"/>
      <c r="R328" s="24"/>
      <c r="S328" s="24"/>
      <c r="T328" s="57"/>
      <c r="AT328" s="6" t="s">
        <v>149</v>
      </c>
      <c r="AU328" s="6" t="s">
        <v>80</v>
      </c>
    </row>
    <row r="329" spans="2:65" s="6" customFormat="1" ht="15.75" customHeight="1">
      <c r="B329" s="23"/>
      <c r="C329" s="145" t="s">
        <v>546</v>
      </c>
      <c r="D329" s="145" t="s">
        <v>142</v>
      </c>
      <c r="E329" s="146" t="s">
        <v>547</v>
      </c>
      <c r="F329" s="147" t="s">
        <v>548</v>
      </c>
      <c r="G329" s="148" t="s">
        <v>196</v>
      </c>
      <c r="H329" s="149">
        <v>4</v>
      </c>
      <c r="I329" s="150"/>
      <c r="J329" s="151">
        <f>ROUND($I$329*$H$329,2)</f>
        <v>0</v>
      </c>
      <c r="K329" s="147" t="s">
        <v>146</v>
      </c>
      <c r="L329" s="43"/>
      <c r="M329" s="152"/>
      <c r="N329" s="153" t="s">
        <v>43</v>
      </c>
      <c r="O329" s="24"/>
      <c r="P329" s="154">
        <f>$O$329*$H$329</f>
        <v>0</v>
      </c>
      <c r="Q329" s="154">
        <v>0.0004</v>
      </c>
      <c r="R329" s="154">
        <f>$Q$329*$H$329</f>
        <v>0.0016</v>
      </c>
      <c r="S329" s="154">
        <v>0</v>
      </c>
      <c r="T329" s="155">
        <f>$S$329*$H$329</f>
        <v>0</v>
      </c>
      <c r="AR329" s="89" t="s">
        <v>233</v>
      </c>
      <c r="AT329" s="89" t="s">
        <v>142</v>
      </c>
      <c r="AU329" s="89" t="s">
        <v>80</v>
      </c>
      <c r="AY329" s="6" t="s">
        <v>139</v>
      </c>
      <c r="BE329" s="156">
        <f>IF($N$329="základní",$J$329,0)</f>
        <v>0</v>
      </c>
      <c r="BF329" s="156">
        <f>IF($N$329="snížená",$J$329,0)</f>
        <v>0</v>
      </c>
      <c r="BG329" s="156">
        <f>IF($N$329="zákl. přenesená",$J$329,0)</f>
        <v>0</v>
      </c>
      <c r="BH329" s="156">
        <f>IF($N$329="sníž. přenesená",$J$329,0)</f>
        <v>0</v>
      </c>
      <c r="BI329" s="156">
        <f>IF($N$329="nulová",$J$329,0)</f>
        <v>0</v>
      </c>
      <c r="BJ329" s="89" t="s">
        <v>21</v>
      </c>
      <c r="BK329" s="156">
        <f>ROUND($I$329*$H$329,2)</f>
        <v>0</v>
      </c>
      <c r="BL329" s="89" t="s">
        <v>233</v>
      </c>
      <c r="BM329" s="89" t="s">
        <v>549</v>
      </c>
    </row>
    <row r="330" spans="2:47" s="6" customFormat="1" ht="16.5" customHeight="1">
      <c r="B330" s="23"/>
      <c r="C330" s="24"/>
      <c r="D330" s="157" t="s">
        <v>149</v>
      </c>
      <c r="E330" s="24"/>
      <c r="F330" s="158" t="s">
        <v>548</v>
      </c>
      <c r="G330" s="24"/>
      <c r="H330" s="24"/>
      <c r="J330" s="24"/>
      <c r="K330" s="24"/>
      <c r="L330" s="43"/>
      <c r="M330" s="56"/>
      <c r="N330" s="24"/>
      <c r="O330" s="24"/>
      <c r="P330" s="24"/>
      <c r="Q330" s="24"/>
      <c r="R330" s="24"/>
      <c r="S330" s="24"/>
      <c r="T330" s="57"/>
      <c r="AT330" s="6" t="s">
        <v>149</v>
      </c>
      <c r="AU330" s="6" t="s">
        <v>80</v>
      </c>
    </row>
    <row r="331" spans="2:51" s="6" customFormat="1" ht="15.75" customHeight="1">
      <c r="B331" s="159"/>
      <c r="C331" s="160"/>
      <c r="D331" s="161" t="s">
        <v>156</v>
      </c>
      <c r="E331" s="160"/>
      <c r="F331" s="162" t="s">
        <v>147</v>
      </c>
      <c r="G331" s="160"/>
      <c r="H331" s="163">
        <v>4</v>
      </c>
      <c r="J331" s="160"/>
      <c r="K331" s="160"/>
      <c r="L331" s="164"/>
      <c r="M331" s="165"/>
      <c r="N331" s="160"/>
      <c r="O331" s="160"/>
      <c r="P331" s="160"/>
      <c r="Q331" s="160"/>
      <c r="R331" s="160"/>
      <c r="S331" s="160"/>
      <c r="T331" s="166"/>
      <c r="AT331" s="167" t="s">
        <v>156</v>
      </c>
      <c r="AU331" s="167" t="s">
        <v>80</v>
      </c>
      <c r="AV331" s="167" t="s">
        <v>80</v>
      </c>
      <c r="AW331" s="167" t="s">
        <v>93</v>
      </c>
      <c r="AX331" s="167" t="s">
        <v>72</v>
      </c>
      <c r="AY331" s="167" t="s">
        <v>139</v>
      </c>
    </row>
    <row r="332" spans="2:65" s="6" customFormat="1" ht="15.75" customHeight="1">
      <c r="B332" s="23"/>
      <c r="C332" s="145" t="s">
        <v>550</v>
      </c>
      <c r="D332" s="145" t="s">
        <v>142</v>
      </c>
      <c r="E332" s="146" t="s">
        <v>551</v>
      </c>
      <c r="F332" s="147" t="s">
        <v>552</v>
      </c>
      <c r="G332" s="148" t="s">
        <v>196</v>
      </c>
      <c r="H332" s="149">
        <v>4</v>
      </c>
      <c r="I332" s="150"/>
      <c r="J332" s="151">
        <f>ROUND($I$332*$H$332,2)</f>
        <v>0</v>
      </c>
      <c r="K332" s="147" t="s">
        <v>146</v>
      </c>
      <c r="L332" s="43"/>
      <c r="M332" s="152"/>
      <c r="N332" s="153" t="s">
        <v>43</v>
      </c>
      <c r="O332" s="24"/>
      <c r="P332" s="154">
        <f>$O$332*$H$332</f>
        <v>0</v>
      </c>
      <c r="Q332" s="154">
        <v>1E-05</v>
      </c>
      <c r="R332" s="154">
        <f>$Q$332*$H$332</f>
        <v>4E-05</v>
      </c>
      <c r="S332" s="154">
        <v>0</v>
      </c>
      <c r="T332" s="155">
        <f>$S$332*$H$332</f>
        <v>0</v>
      </c>
      <c r="AR332" s="89" t="s">
        <v>233</v>
      </c>
      <c r="AT332" s="89" t="s">
        <v>142</v>
      </c>
      <c r="AU332" s="89" t="s">
        <v>80</v>
      </c>
      <c r="AY332" s="6" t="s">
        <v>139</v>
      </c>
      <c r="BE332" s="156">
        <f>IF($N$332="základní",$J$332,0)</f>
        <v>0</v>
      </c>
      <c r="BF332" s="156">
        <f>IF($N$332="snížená",$J$332,0)</f>
        <v>0</v>
      </c>
      <c r="BG332" s="156">
        <f>IF($N$332="zákl. přenesená",$J$332,0)</f>
        <v>0</v>
      </c>
      <c r="BH332" s="156">
        <f>IF($N$332="sníž. přenesená",$J$332,0)</f>
        <v>0</v>
      </c>
      <c r="BI332" s="156">
        <f>IF($N$332="nulová",$J$332,0)</f>
        <v>0</v>
      </c>
      <c r="BJ332" s="89" t="s">
        <v>21</v>
      </c>
      <c r="BK332" s="156">
        <f>ROUND($I$332*$H$332,2)</f>
        <v>0</v>
      </c>
      <c r="BL332" s="89" t="s">
        <v>233</v>
      </c>
      <c r="BM332" s="89" t="s">
        <v>553</v>
      </c>
    </row>
    <row r="333" spans="2:47" s="6" customFormat="1" ht="16.5" customHeight="1">
      <c r="B333" s="23"/>
      <c r="C333" s="24"/>
      <c r="D333" s="157" t="s">
        <v>149</v>
      </c>
      <c r="E333" s="24"/>
      <c r="F333" s="158" t="s">
        <v>552</v>
      </c>
      <c r="G333" s="24"/>
      <c r="H333" s="24"/>
      <c r="J333" s="24"/>
      <c r="K333" s="24"/>
      <c r="L333" s="43"/>
      <c r="M333" s="56"/>
      <c r="N333" s="24"/>
      <c r="O333" s="24"/>
      <c r="P333" s="24"/>
      <c r="Q333" s="24"/>
      <c r="R333" s="24"/>
      <c r="S333" s="24"/>
      <c r="T333" s="57"/>
      <c r="AT333" s="6" t="s">
        <v>149</v>
      </c>
      <c r="AU333" s="6" t="s">
        <v>80</v>
      </c>
    </row>
    <row r="334" spans="2:51" s="6" customFormat="1" ht="15.75" customHeight="1">
      <c r="B334" s="159"/>
      <c r="C334" s="160"/>
      <c r="D334" s="161" t="s">
        <v>156</v>
      </c>
      <c r="E334" s="160"/>
      <c r="F334" s="162" t="s">
        <v>147</v>
      </c>
      <c r="G334" s="160"/>
      <c r="H334" s="163">
        <v>4</v>
      </c>
      <c r="J334" s="160"/>
      <c r="K334" s="160"/>
      <c r="L334" s="164"/>
      <c r="M334" s="165"/>
      <c r="N334" s="160"/>
      <c r="O334" s="160"/>
      <c r="P334" s="160"/>
      <c r="Q334" s="160"/>
      <c r="R334" s="160"/>
      <c r="S334" s="160"/>
      <c r="T334" s="166"/>
      <c r="AT334" s="167" t="s">
        <v>156</v>
      </c>
      <c r="AU334" s="167" t="s">
        <v>80</v>
      </c>
      <c r="AV334" s="167" t="s">
        <v>80</v>
      </c>
      <c r="AW334" s="167" t="s">
        <v>93</v>
      </c>
      <c r="AX334" s="167" t="s">
        <v>72</v>
      </c>
      <c r="AY334" s="167" t="s">
        <v>139</v>
      </c>
    </row>
    <row r="335" spans="2:65" s="6" customFormat="1" ht="15.75" customHeight="1">
      <c r="B335" s="23"/>
      <c r="C335" s="145" t="s">
        <v>554</v>
      </c>
      <c r="D335" s="145" t="s">
        <v>142</v>
      </c>
      <c r="E335" s="146" t="s">
        <v>555</v>
      </c>
      <c r="F335" s="147" t="s">
        <v>556</v>
      </c>
      <c r="G335" s="148" t="s">
        <v>180</v>
      </c>
      <c r="H335" s="149">
        <v>0.005</v>
      </c>
      <c r="I335" s="150"/>
      <c r="J335" s="151">
        <f>ROUND($I$335*$H$335,2)</f>
        <v>0</v>
      </c>
      <c r="K335" s="147" t="s">
        <v>146</v>
      </c>
      <c r="L335" s="43"/>
      <c r="M335" s="152"/>
      <c r="N335" s="153" t="s">
        <v>43</v>
      </c>
      <c r="O335" s="24"/>
      <c r="P335" s="154">
        <f>$O$335*$H$335</f>
        <v>0</v>
      </c>
      <c r="Q335" s="154">
        <v>0</v>
      </c>
      <c r="R335" s="154">
        <f>$Q$335*$H$335</f>
        <v>0</v>
      </c>
      <c r="S335" s="154">
        <v>0</v>
      </c>
      <c r="T335" s="155">
        <f>$S$335*$H$335</f>
        <v>0</v>
      </c>
      <c r="AR335" s="89" t="s">
        <v>233</v>
      </c>
      <c r="AT335" s="89" t="s">
        <v>142</v>
      </c>
      <c r="AU335" s="89" t="s">
        <v>80</v>
      </c>
      <c r="AY335" s="6" t="s">
        <v>139</v>
      </c>
      <c r="BE335" s="156">
        <f>IF($N$335="základní",$J$335,0)</f>
        <v>0</v>
      </c>
      <c r="BF335" s="156">
        <f>IF($N$335="snížená",$J$335,0)</f>
        <v>0</v>
      </c>
      <c r="BG335" s="156">
        <f>IF($N$335="zákl. přenesená",$J$335,0)</f>
        <v>0</v>
      </c>
      <c r="BH335" s="156">
        <f>IF($N$335="sníž. přenesená",$J$335,0)</f>
        <v>0</v>
      </c>
      <c r="BI335" s="156">
        <f>IF($N$335="nulová",$J$335,0)</f>
        <v>0</v>
      </c>
      <c r="BJ335" s="89" t="s">
        <v>21</v>
      </c>
      <c r="BK335" s="156">
        <f>ROUND($I$335*$H$335,2)</f>
        <v>0</v>
      </c>
      <c r="BL335" s="89" t="s">
        <v>233</v>
      </c>
      <c r="BM335" s="89" t="s">
        <v>557</v>
      </c>
    </row>
    <row r="336" spans="2:47" s="6" customFormat="1" ht="16.5" customHeight="1">
      <c r="B336" s="23"/>
      <c r="C336" s="24"/>
      <c r="D336" s="157" t="s">
        <v>149</v>
      </c>
      <c r="E336" s="24"/>
      <c r="F336" s="158" t="s">
        <v>556</v>
      </c>
      <c r="G336" s="24"/>
      <c r="H336" s="24"/>
      <c r="J336" s="24"/>
      <c r="K336" s="24"/>
      <c r="L336" s="43"/>
      <c r="M336" s="56"/>
      <c r="N336" s="24"/>
      <c r="O336" s="24"/>
      <c r="P336" s="24"/>
      <c r="Q336" s="24"/>
      <c r="R336" s="24"/>
      <c r="S336" s="24"/>
      <c r="T336" s="57"/>
      <c r="AT336" s="6" t="s">
        <v>149</v>
      </c>
      <c r="AU336" s="6" t="s">
        <v>80</v>
      </c>
    </row>
    <row r="337" spans="2:65" s="6" customFormat="1" ht="15.75" customHeight="1">
      <c r="B337" s="23"/>
      <c r="C337" s="145" t="s">
        <v>558</v>
      </c>
      <c r="D337" s="145" t="s">
        <v>142</v>
      </c>
      <c r="E337" s="146" t="s">
        <v>559</v>
      </c>
      <c r="F337" s="147" t="s">
        <v>560</v>
      </c>
      <c r="G337" s="148" t="s">
        <v>180</v>
      </c>
      <c r="H337" s="149">
        <v>0.005</v>
      </c>
      <c r="I337" s="150"/>
      <c r="J337" s="151">
        <f>ROUND($I$337*$H$337,2)</f>
        <v>0</v>
      </c>
      <c r="K337" s="147" t="s">
        <v>146</v>
      </c>
      <c r="L337" s="43"/>
      <c r="M337" s="152"/>
      <c r="N337" s="153" t="s">
        <v>43</v>
      </c>
      <c r="O337" s="24"/>
      <c r="P337" s="154">
        <f>$O$337*$H$337</f>
        <v>0</v>
      </c>
      <c r="Q337" s="154">
        <v>0</v>
      </c>
      <c r="R337" s="154">
        <f>$Q$337*$H$337</f>
        <v>0</v>
      </c>
      <c r="S337" s="154">
        <v>0</v>
      </c>
      <c r="T337" s="155">
        <f>$S$337*$H$337</f>
        <v>0</v>
      </c>
      <c r="AR337" s="89" t="s">
        <v>233</v>
      </c>
      <c r="AT337" s="89" t="s">
        <v>142</v>
      </c>
      <c r="AU337" s="89" t="s">
        <v>80</v>
      </c>
      <c r="AY337" s="6" t="s">
        <v>139</v>
      </c>
      <c r="BE337" s="156">
        <f>IF($N$337="základní",$J$337,0)</f>
        <v>0</v>
      </c>
      <c r="BF337" s="156">
        <f>IF($N$337="snížená",$J$337,0)</f>
        <v>0</v>
      </c>
      <c r="BG337" s="156">
        <f>IF($N$337="zákl. přenesená",$J$337,0)</f>
        <v>0</v>
      </c>
      <c r="BH337" s="156">
        <f>IF($N$337="sníž. přenesená",$J$337,0)</f>
        <v>0</v>
      </c>
      <c r="BI337" s="156">
        <f>IF($N$337="nulová",$J$337,0)</f>
        <v>0</v>
      </c>
      <c r="BJ337" s="89" t="s">
        <v>21</v>
      </c>
      <c r="BK337" s="156">
        <f>ROUND($I$337*$H$337,2)</f>
        <v>0</v>
      </c>
      <c r="BL337" s="89" t="s">
        <v>233</v>
      </c>
      <c r="BM337" s="89" t="s">
        <v>561</v>
      </c>
    </row>
    <row r="338" spans="2:47" s="6" customFormat="1" ht="16.5" customHeight="1">
      <c r="B338" s="23"/>
      <c r="C338" s="24"/>
      <c r="D338" s="157" t="s">
        <v>149</v>
      </c>
      <c r="E338" s="24"/>
      <c r="F338" s="158" t="s">
        <v>560</v>
      </c>
      <c r="G338" s="24"/>
      <c r="H338" s="24"/>
      <c r="J338" s="24"/>
      <c r="K338" s="24"/>
      <c r="L338" s="43"/>
      <c r="M338" s="56"/>
      <c r="N338" s="24"/>
      <c r="O338" s="24"/>
      <c r="P338" s="24"/>
      <c r="Q338" s="24"/>
      <c r="R338" s="24"/>
      <c r="S338" s="24"/>
      <c r="T338" s="57"/>
      <c r="AT338" s="6" t="s">
        <v>149</v>
      </c>
      <c r="AU338" s="6" t="s">
        <v>80</v>
      </c>
    </row>
    <row r="339" spans="2:63" s="132" customFormat="1" ht="30.75" customHeight="1">
      <c r="B339" s="133"/>
      <c r="C339" s="134"/>
      <c r="D339" s="134" t="s">
        <v>71</v>
      </c>
      <c r="E339" s="143" t="s">
        <v>562</v>
      </c>
      <c r="F339" s="143" t="s">
        <v>563</v>
      </c>
      <c r="G339" s="134"/>
      <c r="H339" s="134"/>
      <c r="J339" s="144">
        <f>$BK$339</f>
        <v>0</v>
      </c>
      <c r="K339" s="134"/>
      <c r="L339" s="137"/>
      <c r="M339" s="138"/>
      <c r="N339" s="134"/>
      <c r="O339" s="134"/>
      <c r="P339" s="139">
        <f>SUM($P$340:$P$355)</f>
        <v>0</v>
      </c>
      <c r="Q339" s="134"/>
      <c r="R339" s="139">
        <f>SUM($R$340:$R$355)</f>
        <v>0.046018</v>
      </c>
      <c r="S339" s="134"/>
      <c r="T339" s="140">
        <f>SUM($T$340:$T$355)</f>
        <v>0.03964</v>
      </c>
      <c r="AR339" s="141" t="s">
        <v>80</v>
      </c>
      <c r="AT339" s="141" t="s">
        <v>71</v>
      </c>
      <c r="AU339" s="141" t="s">
        <v>21</v>
      </c>
      <c r="AY339" s="141" t="s">
        <v>139</v>
      </c>
      <c r="BK339" s="142">
        <f>SUM($BK$340:$BK$355)</f>
        <v>0</v>
      </c>
    </row>
    <row r="340" spans="2:65" s="6" customFormat="1" ht="15.75" customHeight="1">
      <c r="B340" s="23"/>
      <c r="C340" s="145" t="s">
        <v>564</v>
      </c>
      <c r="D340" s="145" t="s">
        <v>142</v>
      </c>
      <c r="E340" s="146" t="s">
        <v>565</v>
      </c>
      <c r="F340" s="147" t="s">
        <v>566</v>
      </c>
      <c r="G340" s="148" t="s">
        <v>518</v>
      </c>
      <c r="H340" s="149">
        <v>2</v>
      </c>
      <c r="I340" s="150"/>
      <c r="J340" s="151">
        <f>ROUND($I$340*$H$340,2)</f>
        <v>0</v>
      </c>
      <c r="K340" s="147" t="s">
        <v>146</v>
      </c>
      <c r="L340" s="43"/>
      <c r="M340" s="152"/>
      <c r="N340" s="153" t="s">
        <v>43</v>
      </c>
      <c r="O340" s="24"/>
      <c r="P340" s="154">
        <f>$O$340*$H$340</f>
        <v>0</v>
      </c>
      <c r="Q340" s="154">
        <v>0</v>
      </c>
      <c r="R340" s="154">
        <f>$Q$340*$H$340</f>
        <v>0</v>
      </c>
      <c r="S340" s="154">
        <v>0</v>
      </c>
      <c r="T340" s="155">
        <f>$S$340*$H$340</f>
        <v>0</v>
      </c>
      <c r="AR340" s="89" t="s">
        <v>233</v>
      </c>
      <c r="AT340" s="89" t="s">
        <v>142</v>
      </c>
      <c r="AU340" s="89" t="s">
        <v>80</v>
      </c>
      <c r="AY340" s="6" t="s">
        <v>139</v>
      </c>
      <c r="BE340" s="156">
        <f>IF($N$340="základní",$J$340,0)</f>
        <v>0</v>
      </c>
      <c r="BF340" s="156">
        <f>IF($N$340="snížená",$J$340,0)</f>
        <v>0</v>
      </c>
      <c r="BG340" s="156">
        <f>IF($N$340="zákl. přenesená",$J$340,0)</f>
        <v>0</v>
      </c>
      <c r="BH340" s="156">
        <f>IF($N$340="sníž. přenesená",$J$340,0)</f>
        <v>0</v>
      </c>
      <c r="BI340" s="156">
        <f>IF($N$340="nulová",$J$340,0)</f>
        <v>0</v>
      </c>
      <c r="BJ340" s="89" t="s">
        <v>21</v>
      </c>
      <c r="BK340" s="156">
        <f>ROUND($I$340*$H$340,2)</f>
        <v>0</v>
      </c>
      <c r="BL340" s="89" t="s">
        <v>233</v>
      </c>
      <c r="BM340" s="89" t="s">
        <v>567</v>
      </c>
    </row>
    <row r="341" spans="2:47" s="6" customFormat="1" ht="16.5" customHeight="1">
      <c r="B341" s="23"/>
      <c r="C341" s="24"/>
      <c r="D341" s="157" t="s">
        <v>149</v>
      </c>
      <c r="E341" s="24"/>
      <c r="F341" s="158" t="s">
        <v>566</v>
      </c>
      <c r="G341" s="24"/>
      <c r="H341" s="24"/>
      <c r="J341" s="24"/>
      <c r="K341" s="24"/>
      <c r="L341" s="43"/>
      <c r="M341" s="56"/>
      <c r="N341" s="24"/>
      <c r="O341" s="24"/>
      <c r="P341" s="24"/>
      <c r="Q341" s="24"/>
      <c r="R341" s="24"/>
      <c r="S341" s="24"/>
      <c r="T341" s="57"/>
      <c r="AT341" s="6" t="s">
        <v>149</v>
      </c>
      <c r="AU341" s="6" t="s">
        <v>80</v>
      </c>
    </row>
    <row r="342" spans="2:65" s="6" customFormat="1" ht="15.75" customHeight="1">
      <c r="B342" s="23"/>
      <c r="C342" s="145" t="s">
        <v>568</v>
      </c>
      <c r="D342" s="145" t="s">
        <v>142</v>
      </c>
      <c r="E342" s="146" t="s">
        <v>569</v>
      </c>
      <c r="F342" s="147" t="s">
        <v>570</v>
      </c>
      <c r="G342" s="148" t="s">
        <v>571</v>
      </c>
      <c r="H342" s="149">
        <v>2</v>
      </c>
      <c r="I342" s="150"/>
      <c r="J342" s="151">
        <f>ROUND($I$342*$H$342,2)</f>
        <v>0</v>
      </c>
      <c r="K342" s="147" t="s">
        <v>146</v>
      </c>
      <c r="L342" s="43"/>
      <c r="M342" s="152"/>
      <c r="N342" s="153" t="s">
        <v>43</v>
      </c>
      <c r="O342" s="24"/>
      <c r="P342" s="154">
        <f>$O$342*$H$342</f>
        <v>0</v>
      </c>
      <c r="Q342" s="154">
        <v>0</v>
      </c>
      <c r="R342" s="154">
        <f>$Q$342*$H$342</f>
        <v>0</v>
      </c>
      <c r="S342" s="154">
        <v>0.01933</v>
      </c>
      <c r="T342" s="155">
        <f>$S$342*$H$342</f>
        <v>0.03866</v>
      </c>
      <c r="AR342" s="89" t="s">
        <v>233</v>
      </c>
      <c r="AT342" s="89" t="s">
        <v>142</v>
      </c>
      <c r="AU342" s="89" t="s">
        <v>80</v>
      </c>
      <c r="AY342" s="6" t="s">
        <v>139</v>
      </c>
      <c r="BE342" s="156">
        <f>IF($N$342="základní",$J$342,0)</f>
        <v>0</v>
      </c>
      <c r="BF342" s="156">
        <f>IF($N$342="snížená",$J$342,0)</f>
        <v>0</v>
      </c>
      <c r="BG342" s="156">
        <f>IF($N$342="zákl. přenesená",$J$342,0)</f>
        <v>0</v>
      </c>
      <c r="BH342" s="156">
        <f>IF($N$342="sníž. přenesená",$J$342,0)</f>
        <v>0</v>
      </c>
      <c r="BI342" s="156">
        <f>IF($N$342="nulová",$J$342,0)</f>
        <v>0</v>
      </c>
      <c r="BJ342" s="89" t="s">
        <v>21</v>
      </c>
      <c r="BK342" s="156">
        <f>ROUND($I$342*$H$342,2)</f>
        <v>0</v>
      </c>
      <c r="BL342" s="89" t="s">
        <v>233</v>
      </c>
      <c r="BM342" s="89" t="s">
        <v>572</v>
      </c>
    </row>
    <row r="343" spans="2:47" s="6" customFormat="1" ht="16.5" customHeight="1">
      <c r="B343" s="23"/>
      <c r="C343" s="24"/>
      <c r="D343" s="157" t="s">
        <v>149</v>
      </c>
      <c r="E343" s="24"/>
      <c r="F343" s="158" t="s">
        <v>570</v>
      </c>
      <c r="G343" s="24"/>
      <c r="H343" s="24"/>
      <c r="J343" s="24"/>
      <c r="K343" s="24"/>
      <c r="L343" s="43"/>
      <c r="M343" s="56"/>
      <c r="N343" s="24"/>
      <c r="O343" s="24"/>
      <c r="P343" s="24"/>
      <c r="Q343" s="24"/>
      <c r="R343" s="24"/>
      <c r="S343" s="24"/>
      <c r="T343" s="57"/>
      <c r="AT343" s="6" t="s">
        <v>149</v>
      </c>
      <c r="AU343" s="6" t="s">
        <v>80</v>
      </c>
    </row>
    <row r="344" spans="2:65" s="6" customFormat="1" ht="15.75" customHeight="1">
      <c r="B344" s="23"/>
      <c r="C344" s="145" t="s">
        <v>573</v>
      </c>
      <c r="D344" s="145" t="s">
        <v>142</v>
      </c>
      <c r="E344" s="146" t="s">
        <v>574</v>
      </c>
      <c r="F344" s="147" t="s">
        <v>575</v>
      </c>
      <c r="G344" s="148" t="s">
        <v>145</v>
      </c>
      <c r="H344" s="149">
        <v>2</v>
      </c>
      <c r="I344" s="150"/>
      <c r="J344" s="151">
        <f>ROUND($I$344*$H$344,2)</f>
        <v>0</v>
      </c>
      <c r="K344" s="147" t="s">
        <v>146</v>
      </c>
      <c r="L344" s="43"/>
      <c r="M344" s="152"/>
      <c r="N344" s="153" t="s">
        <v>43</v>
      </c>
      <c r="O344" s="24"/>
      <c r="P344" s="154">
        <f>$O$344*$H$344</f>
        <v>0</v>
      </c>
      <c r="Q344" s="154">
        <v>0.00178</v>
      </c>
      <c r="R344" s="154">
        <f>$Q$344*$H$344</f>
        <v>0.00356</v>
      </c>
      <c r="S344" s="154">
        <v>0</v>
      </c>
      <c r="T344" s="155">
        <f>$S$344*$H$344</f>
        <v>0</v>
      </c>
      <c r="AR344" s="89" t="s">
        <v>233</v>
      </c>
      <c r="AT344" s="89" t="s">
        <v>142</v>
      </c>
      <c r="AU344" s="89" t="s">
        <v>80</v>
      </c>
      <c r="AY344" s="6" t="s">
        <v>139</v>
      </c>
      <c r="BE344" s="156">
        <f>IF($N$344="základní",$J$344,0)</f>
        <v>0</v>
      </c>
      <c r="BF344" s="156">
        <f>IF($N$344="snížená",$J$344,0)</f>
        <v>0</v>
      </c>
      <c r="BG344" s="156">
        <f>IF($N$344="zákl. přenesená",$J$344,0)</f>
        <v>0</v>
      </c>
      <c r="BH344" s="156">
        <f>IF($N$344="sníž. přenesená",$J$344,0)</f>
        <v>0</v>
      </c>
      <c r="BI344" s="156">
        <f>IF($N$344="nulová",$J$344,0)</f>
        <v>0</v>
      </c>
      <c r="BJ344" s="89" t="s">
        <v>21</v>
      </c>
      <c r="BK344" s="156">
        <f>ROUND($I$344*$H$344,2)</f>
        <v>0</v>
      </c>
      <c r="BL344" s="89" t="s">
        <v>233</v>
      </c>
      <c r="BM344" s="89" t="s">
        <v>576</v>
      </c>
    </row>
    <row r="345" spans="2:47" s="6" customFormat="1" ht="16.5" customHeight="1">
      <c r="B345" s="23"/>
      <c r="C345" s="24"/>
      <c r="D345" s="157" t="s">
        <v>149</v>
      </c>
      <c r="E345" s="24"/>
      <c r="F345" s="158" t="s">
        <v>577</v>
      </c>
      <c r="G345" s="24"/>
      <c r="H345" s="24"/>
      <c r="J345" s="24"/>
      <c r="K345" s="24"/>
      <c r="L345" s="43"/>
      <c r="M345" s="56"/>
      <c r="N345" s="24"/>
      <c r="O345" s="24"/>
      <c r="P345" s="24"/>
      <c r="Q345" s="24"/>
      <c r="R345" s="24"/>
      <c r="S345" s="24"/>
      <c r="T345" s="57"/>
      <c r="AT345" s="6" t="s">
        <v>149</v>
      </c>
      <c r="AU345" s="6" t="s">
        <v>80</v>
      </c>
    </row>
    <row r="346" spans="2:65" s="6" customFormat="1" ht="15.75" customHeight="1">
      <c r="B346" s="23"/>
      <c r="C346" s="168" t="s">
        <v>578</v>
      </c>
      <c r="D346" s="168" t="s">
        <v>186</v>
      </c>
      <c r="E346" s="169" t="s">
        <v>579</v>
      </c>
      <c r="F346" s="170" t="s">
        <v>580</v>
      </c>
      <c r="G346" s="171" t="s">
        <v>145</v>
      </c>
      <c r="H346" s="172">
        <v>2</v>
      </c>
      <c r="I346" s="173"/>
      <c r="J346" s="174">
        <f>ROUND($I$346*$H$346,2)</f>
        <v>0</v>
      </c>
      <c r="K346" s="170" t="s">
        <v>146</v>
      </c>
      <c r="L346" s="175"/>
      <c r="M346" s="176"/>
      <c r="N346" s="177" t="s">
        <v>43</v>
      </c>
      <c r="O346" s="24"/>
      <c r="P346" s="154">
        <f>$O$346*$H$346</f>
        <v>0</v>
      </c>
      <c r="Q346" s="154">
        <v>0.021</v>
      </c>
      <c r="R346" s="154">
        <f>$Q$346*$H$346</f>
        <v>0.042</v>
      </c>
      <c r="S346" s="154">
        <v>0</v>
      </c>
      <c r="T346" s="155">
        <f>$S$346*$H$346</f>
        <v>0</v>
      </c>
      <c r="AR346" s="89" t="s">
        <v>325</v>
      </c>
      <c r="AT346" s="89" t="s">
        <v>186</v>
      </c>
      <c r="AU346" s="89" t="s">
        <v>80</v>
      </c>
      <c r="AY346" s="6" t="s">
        <v>139</v>
      </c>
      <c r="BE346" s="156">
        <f>IF($N$346="základní",$J$346,0)</f>
        <v>0</v>
      </c>
      <c r="BF346" s="156">
        <f>IF($N$346="snížená",$J$346,0)</f>
        <v>0</v>
      </c>
      <c r="BG346" s="156">
        <f>IF($N$346="zákl. přenesená",$J$346,0)</f>
        <v>0</v>
      </c>
      <c r="BH346" s="156">
        <f>IF($N$346="sníž. přenesená",$J$346,0)</f>
        <v>0</v>
      </c>
      <c r="BI346" s="156">
        <f>IF($N$346="nulová",$J$346,0)</f>
        <v>0</v>
      </c>
      <c r="BJ346" s="89" t="s">
        <v>21</v>
      </c>
      <c r="BK346" s="156">
        <f>ROUND($I$346*$H$346,2)</f>
        <v>0</v>
      </c>
      <c r="BL346" s="89" t="s">
        <v>233</v>
      </c>
      <c r="BM346" s="89" t="s">
        <v>581</v>
      </c>
    </row>
    <row r="347" spans="2:47" s="6" customFormat="1" ht="16.5" customHeight="1">
      <c r="B347" s="23"/>
      <c r="C347" s="24"/>
      <c r="D347" s="157" t="s">
        <v>149</v>
      </c>
      <c r="E347" s="24"/>
      <c r="F347" s="158" t="s">
        <v>582</v>
      </c>
      <c r="G347" s="24"/>
      <c r="H347" s="24"/>
      <c r="J347" s="24"/>
      <c r="K347" s="24"/>
      <c r="L347" s="43"/>
      <c r="M347" s="56"/>
      <c r="N347" s="24"/>
      <c r="O347" s="24"/>
      <c r="P347" s="24"/>
      <c r="Q347" s="24"/>
      <c r="R347" s="24"/>
      <c r="S347" s="24"/>
      <c r="T347" s="57"/>
      <c r="AT347" s="6" t="s">
        <v>149</v>
      </c>
      <c r="AU347" s="6" t="s">
        <v>80</v>
      </c>
    </row>
    <row r="348" spans="2:65" s="6" customFormat="1" ht="15.75" customHeight="1">
      <c r="B348" s="23"/>
      <c r="C348" s="145" t="s">
        <v>583</v>
      </c>
      <c r="D348" s="145" t="s">
        <v>142</v>
      </c>
      <c r="E348" s="146" t="s">
        <v>584</v>
      </c>
      <c r="F348" s="147" t="s">
        <v>585</v>
      </c>
      <c r="G348" s="148" t="s">
        <v>145</v>
      </c>
      <c r="H348" s="149">
        <v>2</v>
      </c>
      <c r="I348" s="150"/>
      <c r="J348" s="151">
        <f>ROUND($I$348*$H$348,2)</f>
        <v>0</v>
      </c>
      <c r="K348" s="147" t="s">
        <v>146</v>
      </c>
      <c r="L348" s="43"/>
      <c r="M348" s="152"/>
      <c r="N348" s="153" t="s">
        <v>43</v>
      </c>
      <c r="O348" s="24"/>
      <c r="P348" s="154">
        <f>$O$348*$H$348</f>
        <v>0</v>
      </c>
      <c r="Q348" s="154">
        <v>0</v>
      </c>
      <c r="R348" s="154">
        <f>$Q$348*$H$348</f>
        <v>0</v>
      </c>
      <c r="S348" s="154">
        <v>0.00049</v>
      </c>
      <c r="T348" s="155">
        <f>$S$348*$H$348</f>
        <v>0.00098</v>
      </c>
      <c r="AR348" s="89" t="s">
        <v>233</v>
      </c>
      <c r="AT348" s="89" t="s">
        <v>142</v>
      </c>
      <c r="AU348" s="89" t="s">
        <v>80</v>
      </c>
      <c r="AY348" s="6" t="s">
        <v>139</v>
      </c>
      <c r="BE348" s="156">
        <f>IF($N$348="základní",$J$348,0)</f>
        <v>0</v>
      </c>
      <c r="BF348" s="156">
        <f>IF($N$348="snížená",$J$348,0)</f>
        <v>0</v>
      </c>
      <c r="BG348" s="156">
        <f>IF($N$348="zákl. přenesená",$J$348,0)</f>
        <v>0</v>
      </c>
      <c r="BH348" s="156">
        <f>IF($N$348="sníž. přenesená",$J$348,0)</f>
        <v>0</v>
      </c>
      <c r="BI348" s="156">
        <f>IF($N$348="nulová",$J$348,0)</f>
        <v>0</v>
      </c>
      <c r="BJ348" s="89" t="s">
        <v>21</v>
      </c>
      <c r="BK348" s="156">
        <f>ROUND($I$348*$H$348,2)</f>
        <v>0</v>
      </c>
      <c r="BL348" s="89" t="s">
        <v>233</v>
      </c>
      <c r="BM348" s="89" t="s">
        <v>586</v>
      </c>
    </row>
    <row r="349" spans="2:47" s="6" customFormat="1" ht="16.5" customHeight="1">
      <c r="B349" s="23"/>
      <c r="C349" s="24"/>
      <c r="D349" s="157" t="s">
        <v>149</v>
      </c>
      <c r="E349" s="24"/>
      <c r="F349" s="158" t="s">
        <v>585</v>
      </c>
      <c r="G349" s="24"/>
      <c r="H349" s="24"/>
      <c r="J349" s="24"/>
      <c r="K349" s="24"/>
      <c r="L349" s="43"/>
      <c r="M349" s="56"/>
      <c r="N349" s="24"/>
      <c r="O349" s="24"/>
      <c r="P349" s="24"/>
      <c r="Q349" s="24"/>
      <c r="R349" s="24"/>
      <c r="S349" s="24"/>
      <c r="T349" s="57"/>
      <c r="AT349" s="6" t="s">
        <v>149</v>
      </c>
      <c r="AU349" s="6" t="s">
        <v>80</v>
      </c>
    </row>
    <row r="350" spans="2:65" s="6" customFormat="1" ht="15.75" customHeight="1">
      <c r="B350" s="23"/>
      <c r="C350" s="145" t="s">
        <v>587</v>
      </c>
      <c r="D350" s="145" t="s">
        <v>142</v>
      </c>
      <c r="E350" s="146" t="s">
        <v>588</v>
      </c>
      <c r="F350" s="147" t="s">
        <v>589</v>
      </c>
      <c r="G350" s="148" t="s">
        <v>571</v>
      </c>
      <c r="H350" s="149">
        <v>2</v>
      </c>
      <c r="I350" s="150"/>
      <c r="J350" s="151">
        <f>ROUND($I$350*$H$350,2)</f>
        <v>0</v>
      </c>
      <c r="K350" s="147" t="s">
        <v>146</v>
      </c>
      <c r="L350" s="43"/>
      <c r="M350" s="152"/>
      <c r="N350" s="153" t="s">
        <v>43</v>
      </c>
      <c r="O350" s="24"/>
      <c r="P350" s="154">
        <f>$O$350*$H$350</f>
        <v>0</v>
      </c>
      <c r="Q350" s="154">
        <v>9E-05</v>
      </c>
      <c r="R350" s="154">
        <f>$Q$350*$H$350</f>
        <v>0.00018</v>
      </c>
      <c r="S350" s="154">
        <v>0</v>
      </c>
      <c r="T350" s="155">
        <f>$S$350*$H$350</f>
        <v>0</v>
      </c>
      <c r="AR350" s="89" t="s">
        <v>233</v>
      </c>
      <c r="AT350" s="89" t="s">
        <v>142</v>
      </c>
      <c r="AU350" s="89" t="s">
        <v>80</v>
      </c>
      <c r="AY350" s="6" t="s">
        <v>139</v>
      </c>
      <c r="BE350" s="156">
        <f>IF($N$350="základní",$J$350,0)</f>
        <v>0</v>
      </c>
      <c r="BF350" s="156">
        <f>IF($N$350="snížená",$J$350,0)</f>
        <v>0</v>
      </c>
      <c r="BG350" s="156">
        <f>IF($N$350="zákl. přenesená",$J$350,0)</f>
        <v>0</v>
      </c>
      <c r="BH350" s="156">
        <f>IF($N$350="sníž. přenesená",$J$350,0)</f>
        <v>0</v>
      </c>
      <c r="BI350" s="156">
        <f>IF($N$350="nulová",$J$350,0)</f>
        <v>0</v>
      </c>
      <c r="BJ350" s="89" t="s">
        <v>21</v>
      </c>
      <c r="BK350" s="156">
        <f>ROUND($I$350*$H$350,2)</f>
        <v>0</v>
      </c>
      <c r="BL350" s="89" t="s">
        <v>233</v>
      </c>
      <c r="BM350" s="89" t="s">
        <v>590</v>
      </c>
    </row>
    <row r="351" spans="2:47" s="6" customFormat="1" ht="16.5" customHeight="1">
      <c r="B351" s="23"/>
      <c r="C351" s="24"/>
      <c r="D351" s="157" t="s">
        <v>149</v>
      </c>
      <c r="E351" s="24"/>
      <c r="F351" s="158" t="s">
        <v>589</v>
      </c>
      <c r="G351" s="24"/>
      <c r="H351" s="24"/>
      <c r="J351" s="24"/>
      <c r="K351" s="24"/>
      <c r="L351" s="43"/>
      <c r="M351" s="56"/>
      <c r="N351" s="24"/>
      <c r="O351" s="24"/>
      <c r="P351" s="24"/>
      <c r="Q351" s="24"/>
      <c r="R351" s="24"/>
      <c r="S351" s="24"/>
      <c r="T351" s="57"/>
      <c r="AT351" s="6" t="s">
        <v>149</v>
      </c>
      <c r="AU351" s="6" t="s">
        <v>80</v>
      </c>
    </row>
    <row r="352" spans="2:65" s="6" customFormat="1" ht="15.75" customHeight="1">
      <c r="B352" s="23"/>
      <c r="C352" s="168" t="s">
        <v>591</v>
      </c>
      <c r="D352" s="168" t="s">
        <v>186</v>
      </c>
      <c r="E352" s="169" t="s">
        <v>592</v>
      </c>
      <c r="F352" s="170" t="s">
        <v>593</v>
      </c>
      <c r="G352" s="171" t="s">
        <v>145</v>
      </c>
      <c r="H352" s="172">
        <v>2</v>
      </c>
      <c r="I352" s="173"/>
      <c r="J352" s="174">
        <f>ROUND($I$352*$H$352,2)</f>
        <v>0</v>
      </c>
      <c r="K352" s="170" t="s">
        <v>146</v>
      </c>
      <c r="L352" s="175"/>
      <c r="M352" s="176"/>
      <c r="N352" s="177" t="s">
        <v>43</v>
      </c>
      <c r="O352" s="24"/>
      <c r="P352" s="154">
        <f>$O$352*$H$352</f>
        <v>0</v>
      </c>
      <c r="Q352" s="154">
        <v>0.000139</v>
      </c>
      <c r="R352" s="154">
        <f>$Q$352*$H$352</f>
        <v>0.000278</v>
      </c>
      <c r="S352" s="154">
        <v>0</v>
      </c>
      <c r="T352" s="155">
        <f>$S$352*$H$352</f>
        <v>0</v>
      </c>
      <c r="AR352" s="89" t="s">
        <v>325</v>
      </c>
      <c r="AT352" s="89" t="s">
        <v>186</v>
      </c>
      <c r="AU352" s="89" t="s">
        <v>80</v>
      </c>
      <c r="AY352" s="6" t="s">
        <v>139</v>
      </c>
      <c r="BE352" s="156">
        <f>IF($N$352="základní",$J$352,0)</f>
        <v>0</v>
      </c>
      <c r="BF352" s="156">
        <f>IF($N$352="snížená",$J$352,0)</f>
        <v>0</v>
      </c>
      <c r="BG352" s="156">
        <f>IF($N$352="zákl. přenesená",$J$352,0)</f>
        <v>0</v>
      </c>
      <c r="BH352" s="156">
        <f>IF($N$352="sníž. přenesená",$J$352,0)</f>
        <v>0</v>
      </c>
      <c r="BI352" s="156">
        <f>IF($N$352="nulová",$J$352,0)</f>
        <v>0</v>
      </c>
      <c r="BJ352" s="89" t="s">
        <v>21</v>
      </c>
      <c r="BK352" s="156">
        <f>ROUND($I$352*$H$352,2)</f>
        <v>0</v>
      </c>
      <c r="BL352" s="89" t="s">
        <v>233</v>
      </c>
      <c r="BM352" s="89" t="s">
        <v>594</v>
      </c>
    </row>
    <row r="353" spans="2:47" s="6" customFormat="1" ht="16.5" customHeight="1">
      <c r="B353" s="23"/>
      <c r="C353" s="24"/>
      <c r="D353" s="157" t="s">
        <v>149</v>
      </c>
      <c r="E353" s="24"/>
      <c r="F353" s="158" t="s">
        <v>593</v>
      </c>
      <c r="G353" s="24"/>
      <c r="H353" s="24"/>
      <c r="J353" s="24"/>
      <c r="K353" s="24"/>
      <c r="L353" s="43"/>
      <c r="M353" s="56"/>
      <c r="N353" s="24"/>
      <c r="O353" s="24"/>
      <c r="P353" s="24"/>
      <c r="Q353" s="24"/>
      <c r="R353" s="24"/>
      <c r="S353" s="24"/>
      <c r="T353" s="57"/>
      <c r="AT353" s="6" t="s">
        <v>149</v>
      </c>
      <c r="AU353" s="6" t="s">
        <v>80</v>
      </c>
    </row>
    <row r="354" spans="2:65" s="6" customFormat="1" ht="15.75" customHeight="1">
      <c r="B354" s="23"/>
      <c r="C354" s="145" t="s">
        <v>595</v>
      </c>
      <c r="D354" s="145" t="s">
        <v>142</v>
      </c>
      <c r="E354" s="146" t="s">
        <v>596</v>
      </c>
      <c r="F354" s="147" t="s">
        <v>597</v>
      </c>
      <c r="G354" s="148" t="s">
        <v>180</v>
      </c>
      <c r="H354" s="149">
        <v>0.046</v>
      </c>
      <c r="I354" s="150"/>
      <c r="J354" s="151">
        <f>ROUND($I$354*$H$354,2)</f>
        <v>0</v>
      </c>
      <c r="K354" s="147" t="s">
        <v>146</v>
      </c>
      <c r="L354" s="43"/>
      <c r="M354" s="152"/>
      <c r="N354" s="153" t="s">
        <v>43</v>
      </c>
      <c r="O354" s="24"/>
      <c r="P354" s="154">
        <f>$O$354*$H$354</f>
        <v>0</v>
      </c>
      <c r="Q354" s="154">
        <v>0</v>
      </c>
      <c r="R354" s="154">
        <f>$Q$354*$H$354</f>
        <v>0</v>
      </c>
      <c r="S354" s="154">
        <v>0</v>
      </c>
      <c r="T354" s="155">
        <f>$S$354*$H$354</f>
        <v>0</v>
      </c>
      <c r="AR354" s="89" t="s">
        <v>233</v>
      </c>
      <c r="AT354" s="89" t="s">
        <v>142</v>
      </c>
      <c r="AU354" s="89" t="s">
        <v>80</v>
      </c>
      <c r="AY354" s="6" t="s">
        <v>139</v>
      </c>
      <c r="BE354" s="156">
        <f>IF($N$354="základní",$J$354,0)</f>
        <v>0</v>
      </c>
      <c r="BF354" s="156">
        <f>IF($N$354="snížená",$J$354,0)</f>
        <v>0</v>
      </c>
      <c r="BG354" s="156">
        <f>IF($N$354="zákl. přenesená",$J$354,0)</f>
        <v>0</v>
      </c>
      <c r="BH354" s="156">
        <f>IF($N$354="sníž. přenesená",$J$354,0)</f>
        <v>0</v>
      </c>
      <c r="BI354" s="156">
        <f>IF($N$354="nulová",$J$354,0)</f>
        <v>0</v>
      </c>
      <c r="BJ354" s="89" t="s">
        <v>21</v>
      </c>
      <c r="BK354" s="156">
        <f>ROUND($I$354*$H$354,2)</f>
        <v>0</v>
      </c>
      <c r="BL354" s="89" t="s">
        <v>233</v>
      </c>
      <c r="BM354" s="89" t="s">
        <v>598</v>
      </c>
    </row>
    <row r="355" spans="2:47" s="6" customFormat="1" ht="16.5" customHeight="1">
      <c r="B355" s="23"/>
      <c r="C355" s="24"/>
      <c r="D355" s="157" t="s">
        <v>149</v>
      </c>
      <c r="E355" s="24"/>
      <c r="F355" s="158" t="s">
        <v>597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149</v>
      </c>
      <c r="AU355" s="6" t="s">
        <v>80</v>
      </c>
    </row>
    <row r="356" spans="2:63" s="132" customFormat="1" ht="30.75" customHeight="1">
      <c r="B356" s="133"/>
      <c r="C356" s="134"/>
      <c r="D356" s="134" t="s">
        <v>71</v>
      </c>
      <c r="E356" s="143" t="s">
        <v>599</v>
      </c>
      <c r="F356" s="143" t="s">
        <v>600</v>
      </c>
      <c r="G356" s="134"/>
      <c r="H356" s="134"/>
      <c r="J356" s="144">
        <f>$BK$356</f>
        <v>0</v>
      </c>
      <c r="K356" s="134"/>
      <c r="L356" s="137"/>
      <c r="M356" s="138"/>
      <c r="N356" s="134"/>
      <c r="O356" s="134"/>
      <c r="P356" s="139">
        <f>SUM($P$357:$P$366)</f>
        <v>0</v>
      </c>
      <c r="Q356" s="134"/>
      <c r="R356" s="139">
        <f>SUM($R$357:$R$366)</f>
        <v>0.00284</v>
      </c>
      <c r="S356" s="134"/>
      <c r="T356" s="140">
        <f>SUM($T$357:$T$366)</f>
        <v>0</v>
      </c>
      <c r="AR356" s="141" t="s">
        <v>80</v>
      </c>
      <c r="AT356" s="141" t="s">
        <v>71</v>
      </c>
      <c r="AU356" s="141" t="s">
        <v>21</v>
      </c>
      <c r="AY356" s="141" t="s">
        <v>139</v>
      </c>
      <c r="BK356" s="142">
        <f>SUM($BK$357:$BK$366)</f>
        <v>0</v>
      </c>
    </row>
    <row r="357" spans="2:65" s="6" customFormat="1" ht="15.75" customHeight="1">
      <c r="B357" s="23"/>
      <c r="C357" s="145" t="s">
        <v>601</v>
      </c>
      <c r="D357" s="145" t="s">
        <v>142</v>
      </c>
      <c r="E357" s="146" t="s">
        <v>602</v>
      </c>
      <c r="F357" s="147" t="s">
        <v>603</v>
      </c>
      <c r="G357" s="148" t="s">
        <v>196</v>
      </c>
      <c r="H357" s="149">
        <v>6</v>
      </c>
      <c r="I357" s="150"/>
      <c r="J357" s="151">
        <f>ROUND($I$357*$H$357,2)</f>
        <v>0</v>
      </c>
      <c r="K357" s="147" t="s">
        <v>146</v>
      </c>
      <c r="L357" s="43"/>
      <c r="M357" s="152"/>
      <c r="N357" s="153" t="s">
        <v>43</v>
      </c>
      <c r="O357" s="24"/>
      <c r="P357" s="154">
        <f>$O$357*$H$357</f>
        <v>0</v>
      </c>
      <c r="Q357" s="154">
        <v>0.00047</v>
      </c>
      <c r="R357" s="154">
        <f>$Q$357*$H$357</f>
        <v>0.00282</v>
      </c>
      <c r="S357" s="154">
        <v>0</v>
      </c>
      <c r="T357" s="155">
        <f>$S$357*$H$357</f>
        <v>0</v>
      </c>
      <c r="AR357" s="89" t="s">
        <v>233</v>
      </c>
      <c r="AT357" s="89" t="s">
        <v>142</v>
      </c>
      <c r="AU357" s="89" t="s">
        <v>80</v>
      </c>
      <c r="AY357" s="6" t="s">
        <v>139</v>
      </c>
      <c r="BE357" s="156">
        <f>IF($N$357="základní",$J$357,0)</f>
        <v>0</v>
      </c>
      <c r="BF357" s="156">
        <f>IF($N$357="snížená",$J$357,0)</f>
        <v>0</v>
      </c>
      <c r="BG357" s="156">
        <f>IF($N$357="zákl. přenesená",$J$357,0)</f>
        <v>0</v>
      </c>
      <c r="BH357" s="156">
        <f>IF($N$357="sníž. přenesená",$J$357,0)</f>
        <v>0</v>
      </c>
      <c r="BI357" s="156">
        <f>IF($N$357="nulová",$J$357,0)</f>
        <v>0</v>
      </c>
      <c r="BJ357" s="89" t="s">
        <v>21</v>
      </c>
      <c r="BK357" s="156">
        <f>ROUND($I$357*$H$357,2)</f>
        <v>0</v>
      </c>
      <c r="BL357" s="89" t="s">
        <v>233</v>
      </c>
      <c r="BM357" s="89" t="s">
        <v>604</v>
      </c>
    </row>
    <row r="358" spans="2:47" s="6" customFormat="1" ht="16.5" customHeight="1">
      <c r="B358" s="23"/>
      <c r="C358" s="24"/>
      <c r="D358" s="157" t="s">
        <v>149</v>
      </c>
      <c r="E358" s="24"/>
      <c r="F358" s="158" t="s">
        <v>605</v>
      </c>
      <c r="G358" s="24"/>
      <c r="H358" s="24"/>
      <c r="J358" s="24"/>
      <c r="K358" s="24"/>
      <c r="L358" s="43"/>
      <c r="M358" s="56"/>
      <c r="N358" s="24"/>
      <c r="O358" s="24"/>
      <c r="P358" s="24"/>
      <c r="Q358" s="24"/>
      <c r="R358" s="24"/>
      <c r="S358" s="24"/>
      <c r="T358" s="57"/>
      <c r="AT358" s="6" t="s">
        <v>149</v>
      </c>
      <c r="AU358" s="6" t="s">
        <v>80</v>
      </c>
    </row>
    <row r="359" spans="2:51" s="6" customFormat="1" ht="15.75" customHeight="1">
      <c r="B359" s="159"/>
      <c r="C359" s="160"/>
      <c r="D359" s="161" t="s">
        <v>156</v>
      </c>
      <c r="E359" s="160"/>
      <c r="F359" s="162" t="s">
        <v>177</v>
      </c>
      <c r="G359" s="160"/>
      <c r="H359" s="163">
        <v>6</v>
      </c>
      <c r="J359" s="160"/>
      <c r="K359" s="160"/>
      <c r="L359" s="164"/>
      <c r="M359" s="165"/>
      <c r="N359" s="160"/>
      <c r="O359" s="160"/>
      <c r="P359" s="160"/>
      <c r="Q359" s="160"/>
      <c r="R359" s="160"/>
      <c r="S359" s="160"/>
      <c r="T359" s="166"/>
      <c r="AT359" s="167" t="s">
        <v>156</v>
      </c>
      <c r="AU359" s="167" t="s">
        <v>80</v>
      </c>
      <c r="AV359" s="167" t="s">
        <v>80</v>
      </c>
      <c r="AW359" s="167" t="s">
        <v>93</v>
      </c>
      <c r="AX359" s="167" t="s">
        <v>72</v>
      </c>
      <c r="AY359" s="167" t="s">
        <v>139</v>
      </c>
    </row>
    <row r="360" spans="2:65" s="6" customFormat="1" ht="15.75" customHeight="1">
      <c r="B360" s="23"/>
      <c r="C360" s="145" t="s">
        <v>606</v>
      </c>
      <c r="D360" s="145" t="s">
        <v>142</v>
      </c>
      <c r="E360" s="146" t="s">
        <v>607</v>
      </c>
      <c r="F360" s="147" t="s">
        <v>608</v>
      </c>
      <c r="G360" s="148" t="s">
        <v>196</v>
      </c>
      <c r="H360" s="149">
        <v>4.5</v>
      </c>
      <c r="I360" s="150"/>
      <c r="J360" s="151">
        <f>ROUND($I$360*$H$360,2)</f>
        <v>0</v>
      </c>
      <c r="K360" s="147" t="s">
        <v>146</v>
      </c>
      <c r="L360" s="43"/>
      <c r="M360" s="152"/>
      <c r="N360" s="153" t="s">
        <v>43</v>
      </c>
      <c r="O360" s="24"/>
      <c r="P360" s="154">
        <f>$O$360*$H$360</f>
        <v>0</v>
      </c>
      <c r="Q360" s="154">
        <v>0</v>
      </c>
      <c r="R360" s="154">
        <f>$Q$360*$H$360</f>
        <v>0</v>
      </c>
      <c r="S360" s="154">
        <v>0</v>
      </c>
      <c r="T360" s="155">
        <f>$S$360*$H$360</f>
        <v>0</v>
      </c>
      <c r="AR360" s="89" t="s">
        <v>233</v>
      </c>
      <c r="AT360" s="89" t="s">
        <v>142</v>
      </c>
      <c r="AU360" s="89" t="s">
        <v>80</v>
      </c>
      <c r="AY360" s="6" t="s">
        <v>139</v>
      </c>
      <c r="BE360" s="156">
        <f>IF($N$360="základní",$J$360,0)</f>
        <v>0</v>
      </c>
      <c r="BF360" s="156">
        <f>IF($N$360="snížená",$J$360,0)</f>
        <v>0</v>
      </c>
      <c r="BG360" s="156">
        <f>IF($N$360="zákl. přenesená",$J$360,0)</f>
        <v>0</v>
      </c>
      <c r="BH360" s="156">
        <f>IF($N$360="sníž. přenesená",$J$360,0)</f>
        <v>0</v>
      </c>
      <c r="BI360" s="156">
        <f>IF($N$360="nulová",$J$360,0)</f>
        <v>0</v>
      </c>
      <c r="BJ360" s="89" t="s">
        <v>21</v>
      </c>
      <c r="BK360" s="156">
        <f>ROUND($I$360*$H$360,2)</f>
        <v>0</v>
      </c>
      <c r="BL360" s="89" t="s">
        <v>233</v>
      </c>
      <c r="BM360" s="89" t="s">
        <v>609</v>
      </c>
    </row>
    <row r="361" spans="2:47" s="6" customFormat="1" ht="16.5" customHeight="1">
      <c r="B361" s="23"/>
      <c r="C361" s="24"/>
      <c r="D361" s="157" t="s">
        <v>149</v>
      </c>
      <c r="E361" s="24"/>
      <c r="F361" s="158" t="s">
        <v>610</v>
      </c>
      <c r="G361" s="24"/>
      <c r="H361" s="24"/>
      <c r="J361" s="24"/>
      <c r="K361" s="24"/>
      <c r="L361" s="43"/>
      <c r="M361" s="56"/>
      <c r="N361" s="24"/>
      <c r="O361" s="24"/>
      <c r="P361" s="24"/>
      <c r="Q361" s="24"/>
      <c r="R361" s="24"/>
      <c r="S361" s="24"/>
      <c r="T361" s="57"/>
      <c r="AT361" s="6" t="s">
        <v>149</v>
      </c>
      <c r="AU361" s="6" t="s">
        <v>80</v>
      </c>
    </row>
    <row r="362" spans="2:51" s="6" customFormat="1" ht="15.75" customHeight="1">
      <c r="B362" s="159"/>
      <c r="C362" s="160"/>
      <c r="D362" s="161" t="s">
        <v>156</v>
      </c>
      <c r="E362" s="160"/>
      <c r="F362" s="162" t="s">
        <v>611</v>
      </c>
      <c r="G362" s="160"/>
      <c r="H362" s="163">
        <v>4.5</v>
      </c>
      <c r="J362" s="160"/>
      <c r="K362" s="160"/>
      <c r="L362" s="164"/>
      <c r="M362" s="165"/>
      <c r="N362" s="160"/>
      <c r="O362" s="160"/>
      <c r="P362" s="160"/>
      <c r="Q362" s="160"/>
      <c r="R362" s="160"/>
      <c r="S362" s="160"/>
      <c r="T362" s="166"/>
      <c r="AT362" s="167" t="s">
        <v>156</v>
      </c>
      <c r="AU362" s="167" t="s">
        <v>80</v>
      </c>
      <c r="AV362" s="167" t="s">
        <v>80</v>
      </c>
      <c r="AW362" s="167" t="s">
        <v>93</v>
      </c>
      <c r="AX362" s="167" t="s">
        <v>72</v>
      </c>
      <c r="AY362" s="167" t="s">
        <v>139</v>
      </c>
    </row>
    <row r="363" spans="2:65" s="6" customFormat="1" ht="15.75" customHeight="1">
      <c r="B363" s="23"/>
      <c r="C363" s="145" t="s">
        <v>612</v>
      </c>
      <c r="D363" s="145" t="s">
        <v>142</v>
      </c>
      <c r="E363" s="146" t="s">
        <v>613</v>
      </c>
      <c r="F363" s="147" t="s">
        <v>614</v>
      </c>
      <c r="G363" s="148" t="s">
        <v>145</v>
      </c>
      <c r="H363" s="149">
        <v>2</v>
      </c>
      <c r="I363" s="150"/>
      <c r="J363" s="151">
        <f>ROUND($I$363*$H$363,2)</f>
        <v>0</v>
      </c>
      <c r="K363" s="147" t="s">
        <v>146</v>
      </c>
      <c r="L363" s="43"/>
      <c r="M363" s="152"/>
      <c r="N363" s="153" t="s">
        <v>43</v>
      </c>
      <c r="O363" s="24"/>
      <c r="P363" s="154">
        <f>$O$363*$H$363</f>
        <v>0</v>
      </c>
      <c r="Q363" s="154">
        <v>1E-05</v>
      </c>
      <c r="R363" s="154">
        <f>$Q$363*$H$363</f>
        <v>2E-05</v>
      </c>
      <c r="S363" s="154">
        <v>0</v>
      </c>
      <c r="T363" s="155">
        <f>$S$363*$H$363</f>
        <v>0</v>
      </c>
      <c r="AR363" s="89" t="s">
        <v>233</v>
      </c>
      <c r="AT363" s="89" t="s">
        <v>142</v>
      </c>
      <c r="AU363" s="89" t="s">
        <v>80</v>
      </c>
      <c r="AY363" s="6" t="s">
        <v>139</v>
      </c>
      <c r="BE363" s="156">
        <f>IF($N$363="základní",$J$363,0)</f>
        <v>0</v>
      </c>
      <c r="BF363" s="156">
        <f>IF($N$363="snížená",$J$363,0)</f>
        <v>0</v>
      </c>
      <c r="BG363" s="156">
        <f>IF($N$363="zákl. přenesená",$J$363,0)</f>
        <v>0</v>
      </c>
      <c r="BH363" s="156">
        <f>IF($N$363="sníž. přenesená",$J$363,0)</f>
        <v>0</v>
      </c>
      <c r="BI363" s="156">
        <f>IF($N$363="nulová",$J$363,0)</f>
        <v>0</v>
      </c>
      <c r="BJ363" s="89" t="s">
        <v>21</v>
      </c>
      <c r="BK363" s="156">
        <f>ROUND($I$363*$H$363,2)</f>
        <v>0</v>
      </c>
      <c r="BL363" s="89" t="s">
        <v>233</v>
      </c>
      <c r="BM363" s="89" t="s">
        <v>615</v>
      </c>
    </row>
    <row r="364" spans="2:47" s="6" customFormat="1" ht="16.5" customHeight="1">
      <c r="B364" s="23"/>
      <c r="C364" s="24"/>
      <c r="D364" s="157" t="s">
        <v>149</v>
      </c>
      <c r="E364" s="24"/>
      <c r="F364" s="158" t="s">
        <v>616</v>
      </c>
      <c r="G364" s="24"/>
      <c r="H364" s="24"/>
      <c r="J364" s="24"/>
      <c r="K364" s="24"/>
      <c r="L364" s="43"/>
      <c r="M364" s="56"/>
      <c r="N364" s="24"/>
      <c r="O364" s="24"/>
      <c r="P364" s="24"/>
      <c r="Q364" s="24"/>
      <c r="R364" s="24"/>
      <c r="S364" s="24"/>
      <c r="T364" s="57"/>
      <c r="AT364" s="6" t="s">
        <v>149</v>
      </c>
      <c r="AU364" s="6" t="s">
        <v>80</v>
      </c>
    </row>
    <row r="365" spans="2:65" s="6" customFormat="1" ht="15.75" customHeight="1">
      <c r="B365" s="23"/>
      <c r="C365" s="145" t="s">
        <v>617</v>
      </c>
      <c r="D365" s="145" t="s">
        <v>142</v>
      </c>
      <c r="E365" s="146" t="s">
        <v>618</v>
      </c>
      <c r="F365" s="147" t="s">
        <v>619</v>
      </c>
      <c r="G365" s="148" t="s">
        <v>180</v>
      </c>
      <c r="H365" s="149">
        <v>0.003</v>
      </c>
      <c r="I365" s="150"/>
      <c r="J365" s="151">
        <f>ROUND($I$365*$H$365,2)</f>
        <v>0</v>
      </c>
      <c r="K365" s="147" t="s">
        <v>146</v>
      </c>
      <c r="L365" s="43"/>
      <c r="M365" s="152"/>
      <c r="N365" s="153" t="s">
        <v>43</v>
      </c>
      <c r="O365" s="24"/>
      <c r="P365" s="154">
        <f>$O$365*$H$365</f>
        <v>0</v>
      </c>
      <c r="Q365" s="154">
        <v>0</v>
      </c>
      <c r="R365" s="154">
        <f>$Q$365*$H$365</f>
        <v>0</v>
      </c>
      <c r="S365" s="154">
        <v>0</v>
      </c>
      <c r="T365" s="155">
        <f>$S$365*$H$365</f>
        <v>0</v>
      </c>
      <c r="AR365" s="89" t="s">
        <v>233</v>
      </c>
      <c r="AT365" s="89" t="s">
        <v>142</v>
      </c>
      <c r="AU365" s="89" t="s">
        <v>80</v>
      </c>
      <c r="AY365" s="6" t="s">
        <v>139</v>
      </c>
      <c r="BE365" s="156">
        <f>IF($N$365="základní",$J$365,0)</f>
        <v>0</v>
      </c>
      <c r="BF365" s="156">
        <f>IF($N$365="snížená",$J$365,0)</f>
        <v>0</v>
      </c>
      <c r="BG365" s="156">
        <f>IF($N$365="zákl. přenesená",$J$365,0)</f>
        <v>0</v>
      </c>
      <c r="BH365" s="156">
        <f>IF($N$365="sníž. přenesená",$J$365,0)</f>
        <v>0</v>
      </c>
      <c r="BI365" s="156">
        <f>IF($N$365="nulová",$J$365,0)</f>
        <v>0</v>
      </c>
      <c r="BJ365" s="89" t="s">
        <v>21</v>
      </c>
      <c r="BK365" s="156">
        <f>ROUND($I$365*$H$365,2)</f>
        <v>0</v>
      </c>
      <c r="BL365" s="89" t="s">
        <v>233</v>
      </c>
      <c r="BM365" s="89" t="s">
        <v>620</v>
      </c>
    </row>
    <row r="366" spans="2:47" s="6" customFormat="1" ht="27" customHeight="1">
      <c r="B366" s="23"/>
      <c r="C366" s="24"/>
      <c r="D366" s="157" t="s">
        <v>149</v>
      </c>
      <c r="E366" s="24"/>
      <c r="F366" s="158" t="s">
        <v>621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149</v>
      </c>
      <c r="AU366" s="6" t="s">
        <v>80</v>
      </c>
    </row>
    <row r="367" spans="2:63" s="132" customFormat="1" ht="30.75" customHeight="1">
      <c r="B367" s="133"/>
      <c r="C367" s="134"/>
      <c r="D367" s="134" t="s">
        <v>71</v>
      </c>
      <c r="E367" s="143" t="s">
        <v>622</v>
      </c>
      <c r="F367" s="143" t="s">
        <v>623</v>
      </c>
      <c r="G367" s="134"/>
      <c r="H367" s="134"/>
      <c r="J367" s="144">
        <f>$BK$367</f>
        <v>0</v>
      </c>
      <c r="K367" s="134"/>
      <c r="L367" s="137"/>
      <c r="M367" s="138"/>
      <c r="N367" s="134"/>
      <c r="O367" s="134"/>
      <c r="P367" s="139">
        <f>SUM($P$368:$P$375)</f>
        <v>0</v>
      </c>
      <c r="Q367" s="134"/>
      <c r="R367" s="139">
        <f>SUM($R$368:$R$375)</f>
        <v>0.00138</v>
      </c>
      <c r="S367" s="134"/>
      <c r="T367" s="140">
        <f>SUM($T$368:$T$375)</f>
        <v>0</v>
      </c>
      <c r="AR367" s="141" t="s">
        <v>80</v>
      </c>
      <c r="AT367" s="141" t="s">
        <v>71</v>
      </c>
      <c r="AU367" s="141" t="s">
        <v>21</v>
      </c>
      <c r="AY367" s="141" t="s">
        <v>139</v>
      </c>
      <c r="BK367" s="142">
        <f>SUM($BK$368:$BK$375)</f>
        <v>0</v>
      </c>
    </row>
    <row r="368" spans="2:65" s="6" customFormat="1" ht="15.75" customHeight="1">
      <c r="B368" s="23"/>
      <c r="C368" s="145" t="s">
        <v>624</v>
      </c>
      <c r="D368" s="145" t="s">
        <v>142</v>
      </c>
      <c r="E368" s="146" t="s">
        <v>625</v>
      </c>
      <c r="F368" s="147" t="s">
        <v>626</v>
      </c>
      <c r="G368" s="148" t="s">
        <v>145</v>
      </c>
      <c r="H368" s="149">
        <v>2</v>
      </c>
      <c r="I368" s="150"/>
      <c r="J368" s="151">
        <f>ROUND($I$368*$H$368,2)</f>
        <v>0</v>
      </c>
      <c r="K368" s="147" t="s">
        <v>146</v>
      </c>
      <c r="L368" s="43"/>
      <c r="M368" s="152"/>
      <c r="N368" s="153" t="s">
        <v>43</v>
      </c>
      <c r="O368" s="24"/>
      <c r="P368" s="154">
        <f>$O$368*$H$368</f>
        <v>0</v>
      </c>
      <c r="Q368" s="154">
        <v>0.00026</v>
      </c>
      <c r="R368" s="154">
        <f>$Q$368*$H$368</f>
        <v>0.00052</v>
      </c>
      <c r="S368" s="154">
        <v>0</v>
      </c>
      <c r="T368" s="155">
        <f>$S$368*$H$368</f>
        <v>0</v>
      </c>
      <c r="AR368" s="89" t="s">
        <v>233</v>
      </c>
      <c r="AT368" s="89" t="s">
        <v>142</v>
      </c>
      <c r="AU368" s="89" t="s">
        <v>80</v>
      </c>
      <c r="AY368" s="6" t="s">
        <v>139</v>
      </c>
      <c r="BE368" s="156">
        <f>IF($N$368="základní",$J$368,0)</f>
        <v>0</v>
      </c>
      <c r="BF368" s="156">
        <f>IF($N$368="snížená",$J$368,0)</f>
        <v>0</v>
      </c>
      <c r="BG368" s="156">
        <f>IF($N$368="zákl. přenesená",$J$368,0)</f>
        <v>0</v>
      </c>
      <c r="BH368" s="156">
        <f>IF($N$368="sníž. přenesená",$J$368,0)</f>
        <v>0</v>
      </c>
      <c r="BI368" s="156">
        <f>IF($N$368="nulová",$J$368,0)</f>
        <v>0</v>
      </c>
      <c r="BJ368" s="89" t="s">
        <v>21</v>
      </c>
      <c r="BK368" s="156">
        <f>ROUND($I$368*$H$368,2)</f>
        <v>0</v>
      </c>
      <c r="BL368" s="89" t="s">
        <v>233</v>
      </c>
      <c r="BM368" s="89" t="s">
        <v>627</v>
      </c>
    </row>
    <row r="369" spans="2:47" s="6" customFormat="1" ht="27" customHeight="1">
      <c r="B369" s="23"/>
      <c r="C369" s="24"/>
      <c r="D369" s="157" t="s">
        <v>149</v>
      </c>
      <c r="E369" s="24"/>
      <c r="F369" s="158" t="s">
        <v>628</v>
      </c>
      <c r="G369" s="24"/>
      <c r="H369" s="24"/>
      <c r="J369" s="24"/>
      <c r="K369" s="24"/>
      <c r="L369" s="43"/>
      <c r="M369" s="56"/>
      <c r="N369" s="24"/>
      <c r="O369" s="24"/>
      <c r="P369" s="24"/>
      <c r="Q369" s="24"/>
      <c r="R369" s="24"/>
      <c r="S369" s="24"/>
      <c r="T369" s="57"/>
      <c r="AT369" s="6" t="s">
        <v>149</v>
      </c>
      <c r="AU369" s="6" t="s">
        <v>80</v>
      </c>
    </row>
    <row r="370" spans="2:65" s="6" customFormat="1" ht="15.75" customHeight="1">
      <c r="B370" s="23"/>
      <c r="C370" s="145" t="s">
        <v>629</v>
      </c>
      <c r="D370" s="145" t="s">
        <v>142</v>
      </c>
      <c r="E370" s="146" t="s">
        <v>630</v>
      </c>
      <c r="F370" s="147" t="s">
        <v>631</v>
      </c>
      <c r="G370" s="148" t="s">
        <v>145</v>
      </c>
      <c r="H370" s="149">
        <v>2</v>
      </c>
      <c r="I370" s="150"/>
      <c r="J370" s="151">
        <f>ROUND($I$370*$H$370,2)</f>
        <v>0</v>
      </c>
      <c r="K370" s="147" t="s">
        <v>146</v>
      </c>
      <c r="L370" s="43"/>
      <c r="M370" s="152"/>
      <c r="N370" s="153" t="s">
        <v>43</v>
      </c>
      <c r="O370" s="24"/>
      <c r="P370" s="154">
        <f>$O$370*$H$370</f>
        <v>0</v>
      </c>
      <c r="Q370" s="154">
        <v>0.00015</v>
      </c>
      <c r="R370" s="154">
        <f>$Q$370*$H$370</f>
        <v>0.0003</v>
      </c>
      <c r="S370" s="154">
        <v>0</v>
      </c>
      <c r="T370" s="155">
        <f>$S$370*$H$370</f>
        <v>0</v>
      </c>
      <c r="AR370" s="89" t="s">
        <v>233</v>
      </c>
      <c r="AT370" s="89" t="s">
        <v>142</v>
      </c>
      <c r="AU370" s="89" t="s">
        <v>80</v>
      </c>
      <c r="AY370" s="6" t="s">
        <v>139</v>
      </c>
      <c r="BE370" s="156">
        <f>IF($N$370="základní",$J$370,0)</f>
        <v>0</v>
      </c>
      <c r="BF370" s="156">
        <f>IF($N$370="snížená",$J$370,0)</f>
        <v>0</v>
      </c>
      <c r="BG370" s="156">
        <f>IF($N$370="zákl. přenesená",$J$370,0)</f>
        <v>0</v>
      </c>
      <c r="BH370" s="156">
        <f>IF($N$370="sníž. přenesená",$J$370,0)</f>
        <v>0</v>
      </c>
      <c r="BI370" s="156">
        <f>IF($N$370="nulová",$J$370,0)</f>
        <v>0</v>
      </c>
      <c r="BJ370" s="89" t="s">
        <v>21</v>
      </c>
      <c r="BK370" s="156">
        <f>ROUND($I$370*$H$370,2)</f>
        <v>0</v>
      </c>
      <c r="BL370" s="89" t="s">
        <v>233</v>
      </c>
      <c r="BM370" s="89" t="s">
        <v>632</v>
      </c>
    </row>
    <row r="371" spans="2:47" s="6" customFormat="1" ht="27" customHeight="1">
      <c r="B371" s="23"/>
      <c r="C371" s="24"/>
      <c r="D371" s="157" t="s">
        <v>149</v>
      </c>
      <c r="E371" s="24"/>
      <c r="F371" s="158" t="s">
        <v>633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149</v>
      </c>
      <c r="AU371" s="6" t="s">
        <v>80</v>
      </c>
    </row>
    <row r="372" spans="2:65" s="6" customFormat="1" ht="15.75" customHeight="1">
      <c r="B372" s="23"/>
      <c r="C372" s="145" t="s">
        <v>634</v>
      </c>
      <c r="D372" s="145" t="s">
        <v>142</v>
      </c>
      <c r="E372" s="146" t="s">
        <v>635</v>
      </c>
      <c r="F372" s="147" t="s">
        <v>636</v>
      </c>
      <c r="G372" s="148" t="s">
        <v>145</v>
      </c>
      <c r="H372" s="149">
        <v>2</v>
      </c>
      <c r="I372" s="150"/>
      <c r="J372" s="151">
        <f>ROUND($I$372*$H$372,2)</f>
        <v>0</v>
      </c>
      <c r="K372" s="147" t="s">
        <v>146</v>
      </c>
      <c r="L372" s="43"/>
      <c r="M372" s="152"/>
      <c r="N372" s="153" t="s">
        <v>43</v>
      </c>
      <c r="O372" s="24"/>
      <c r="P372" s="154">
        <f>$O$372*$H$372</f>
        <v>0</v>
      </c>
      <c r="Q372" s="154">
        <v>0.00028</v>
      </c>
      <c r="R372" s="154">
        <f>$Q$372*$H$372</f>
        <v>0.00056</v>
      </c>
      <c r="S372" s="154">
        <v>0</v>
      </c>
      <c r="T372" s="155">
        <f>$S$372*$H$372</f>
        <v>0</v>
      </c>
      <c r="AR372" s="89" t="s">
        <v>233</v>
      </c>
      <c r="AT372" s="89" t="s">
        <v>142</v>
      </c>
      <c r="AU372" s="89" t="s">
        <v>80</v>
      </c>
      <c r="AY372" s="6" t="s">
        <v>139</v>
      </c>
      <c r="BE372" s="156">
        <f>IF($N$372="základní",$J$372,0)</f>
        <v>0</v>
      </c>
      <c r="BF372" s="156">
        <f>IF($N$372="snížená",$J$372,0)</f>
        <v>0</v>
      </c>
      <c r="BG372" s="156">
        <f>IF($N$372="zákl. přenesená",$J$372,0)</f>
        <v>0</v>
      </c>
      <c r="BH372" s="156">
        <f>IF($N$372="sníž. přenesená",$J$372,0)</f>
        <v>0</v>
      </c>
      <c r="BI372" s="156">
        <f>IF($N$372="nulová",$J$372,0)</f>
        <v>0</v>
      </c>
      <c r="BJ372" s="89" t="s">
        <v>21</v>
      </c>
      <c r="BK372" s="156">
        <f>ROUND($I$372*$H$372,2)</f>
        <v>0</v>
      </c>
      <c r="BL372" s="89" t="s">
        <v>233</v>
      </c>
      <c r="BM372" s="89" t="s">
        <v>637</v>
      </c>
    </row>
    <row r="373" spans="2:47" s="6" customFormat="1" ht="16.5" customHeight="1">
      <c r="B373" s="23"/>
      <c r="C373" s="24"/>
      <c r="D373" s="157" t="s">
        <v>149</v>
      </c>
      <c r="E373" s="24"/>
      <c r="F373" s="158" t="s">
        <v>638</v>
      </c>
      <c r="G373" s="24"/>
      <c r="H373" s="24"/>
      <c r="J373" s="24"/>
      <c r="K373" s="24"/>
      <c r="L373" s="43"/>
      <c r="M373" s="56"/>
      <c r="N373" s="24"/>
      <c r="O373" s="24"/>
      <c r="P373" s="24"/>
      <c r="Q373" s="24"/>
      <c r="R373" s="24"/>
      <c r="S373" s="24"/>
      <c r="T373" s="57"/>
      <c r="AT373" s="6" t="s">
        <v>149</v>
      </c>
      <c r="AU373" s="6" t="s">
        <v>80</v>
      </c>
    </row>
    <row r="374" spans="2:65" s="6" customFormat="1" ht="15.75" customHeight="1">
      <c r="B374" s="23"/>
      <c r="C374" s="145" t="s">
        <v>639</v>
      </c>
      <c r="D374" s="145" t="s">
        <v>142</v>
      </c>
      <c r="E374" s="146" t="s">
        <v>640</v>
      </c>
      <c r="F374" s="147" t="s">
        <v>641</v>
      </c>
      <c r="G374" s="148" t="s">
        <v>180</v>
      </c>
      <c r="H374" s="149">
        <v>0.001</v>
      </c>
      <c r="I374" s="150"/>
      <c r="J374" s="151">
        <f>ROUND($I$374*$H$374,2)</f>
        <v>0</v>
      </c>
      <c r="K374" s="147" t="s">
        <v>146</v>
      </c>
      <c r="L374" s="43"/>
      <c r="M374" s="152"/>
      <c r="N374" s="153" t="s">
        <v>43</v>
      </c>
      <c r="O374" s="24"/>
      <c r="P374" s="154">
        <f>$O$374*$H$374</f>
        <v>0</v>
      </c>
      <c r="Q374" s="154">
        <v>0</v>
      </c>
      <c r="R374" s="154">
        <f>$Q$374*$H$374</f>
        <v>0</v>
      </c>
      <c r="S374" s="154">
        <v>0</v>
      </c>
      <c r="T374" s="155">
        <f>$S$374*$H$374</f>
        <v>0</v>
      </c>
      <c r="AR374" s="89" t="s">
        <v>233</v>
      </c>
      <c r="AT374" s="89" t="s">
        <v>142</v>
      </c>
      <c r="AU374" s="89" t="s">
        <v>80</v>
      </c>
      <c r="AY374" s="6" t="s">
        <v>139</v>
      </c>
      <c r="BE374" s="156">
        <f>IF($N$374="základní",$J$374,0)</f>
        <v>0</v>
      </c>
      <c r="BF374" s="156">
        <f>IF($N$374="snížená",$J$374,0)</f>
        <v>0</v>
      </c>
      <c r="BG374" s="156">
        <f>IF($N$374="zákl. přenesená",$J$374,0)</f>
        <v>0</v>
      </c>
      <c r="BH374" s="156">
        <f>IF($N$374="sníž. přenesená",$J$374,0)</f>
        <v>0</v>
      </c>
      <c r="BI374" s="156">
        <f>IF($N$374="nulová",$J$374,0)</f>
        <v>0</v>
      </c>
      <c r="BJ374" s="89" t="s">
        <v>21</v>
      </c>
      <c r="BK374" s="156">
        <f>ROUND($I$374*$H$374,2)</f>
        <v>0</v>
      </c>
      <c r="BL374" s="89" t="s">
        <v>233</v>
      </c>
      <c r="BM374" s="89" t="s">
        <v>642</v>
      </c>
    </row>
    <row r="375" spans="2:47" s="6" customFormat="1" ht="27" customHeight="1">
      <c r="B375" s="23"/>
      <c r="C375" s="24"/>
      <c r="D375" s="157" t="s">
        <v>149</v>
      </c>
      <c r="E375" s="24"/>
      <c r="F375" s="158" t="s">
        <v>643</v>
      </c>
      <c r="G375" s="24"/>
      <c r="H375" s="24"/>
      <c r="J375" s="24"/>
      <c r="K375" s="24"/>
      <c r="L375" s="43"/>
      <c r="M375" s="56"/>
      <c r="N375" s="24"/>
      <c r="O375" s="24"/>
      <c r="P375" s="24"/>
      <c r="Q375" s="24"/>
      <c r="R375" s="24"/>
      <c r="S375" s="24"/>
      <c r="T375" s="57"/>
      <c r="AT375" s="6" t="s">
        <v>149</v>
      </c>
      <c r="AU375" s="6" t="s">
        <v>80</v>
      </c>
    </row>
    <row r="376" spans="2:63" s="132" customFormat="1" ht="30.75" customHeight="1">
      <c r="B376" s="133"/>
      <c r="C376" s="134"/>
      <c r="D376" s="134" t="s">
        <v>71</v>
      </c>
      <c r="E376" s="143" t="s">
        <v>644</v>
      </c>
      <c r="F376" s="143" t="s">
        <v>645</v>
      </c>
      <c r="G376" s="134"/>
      <c r="H376" s="134"/>
      <c r="J376" s="144">
        <f>$BK$376</f>
        <v>0</v>
      </c>
      <c r="K376" s="134"/>
      <c r="L376" s="137"/>
      <c r="M376" s="138"/>
      <c r="N376" s="134"/>
      <c r="O376" s="134"/>
      <c r="P376" s="139">
        <f>SUM($P$377:$P$392)</f>
        <v>0</v>
      </c>
      <c r="Q376" s="134"/>
      <c r="R376" s="139">
        <f>SUM($R$377:$R$392)</f>
        <v>0.01296</v>
      </c>
      <c r="S376" s="134"/>
      <c r="T376" s="140">
        <f>SUM($T$377:$T$392)</f>
        <v>0.01235</v>
      </c>
      <c r="AR376" s="141" t="s">
        <v>80</v>
      </c>
      <c r="AT376" s="141" t="s">
        <v>71</v>
      </c>
      <c r="AU376" s="141" t="s">
        <v>21</v>
      </c>
      <c r="AY376" s="141" t="s">
        <v>139</v>
      </c>
      <c r="BK376" s="142">
        <f>SUM($BK$377:$BK$392)</f>
        <v>0</v>
      </c>
    </row>
    <row r="377" spans="2:65" s="6" customFormat="1" ht="15.75" customHeight="1">
      <c r="B377" s="23"/>
      <c r="C377" s="145" t="s">
        <v>646</v>
      </c>
      <c r="D377" s="145" t="s">
        <v>142</v>
      </c>
      <c r="E377" s="146" t="s">
        <v>647</v>
      </c>
      <c r="F377" s="147" t="s">
        <v>648</v>
      </c>
      <c r="G377" s="148" t="s">
        <v>145</v>
      </c>
      <c r="H377" s="149">
        <v>2</v>
      </c>
      <c r="I377" s="150"/>
      <c r="J377" s="151">
        <f>ROUND($I$377*$H$377,2)</f>
        <v>0</v>
      </c>
      <c r="K377" s="147" t="s">
        <v>146</v>
      </c>
      <c r="L377" s="43"/>
      <c r="M377" s="152"/>
      <c r="N377" s="153" t="s">
        <v>43</v>
      </c>
      <c r="O377" s="24"/>
      <c r="P377" s="154">
        <f>$O$377*$H$377</f>
        <v>0</v>
      </c>
      <c r="Q377" s="154">
        <v>0</v>
      </c>
      <c r="R377" s="154">
        <f>$Q$377*$H$377</f>
        <v>0</v>
      </c>
      <c r="S377" s="154">
        <v>0</v>
      </c>
      <c r="T377" s="155">
        <f>$S$377*$H$377</f>
        <v>0</v>
      </c>
      <c r="AR377" s="89" t="s">
        <v>233</v>
      </c>
      <c r="AT377" s="89" t="s">
        <v>142</v>
      </c>
      <c r="AU377" s="89" t="s">
        <v>80</v>
      </c>
      <c r="AY377" s="6" t="s">
        <v>139</v>
      </c>
      <c r="BE377" s="156">
        <f>IF($N$377="základní",$J$377,0)</f>
        <v>0</v>
      </c>
      <c r="BF377" s="156">
        <f>IF($N$377="snížená",$J$377,0)</f>
        <v>0</v>
      </c>
      <c r="BG377" s="156">
        <f>IF($N$377="zákl. přenesená",$J$377,0)</f>
        <v>0</v>
      </c>
      <c r="BH377" s="156">
        <f>IF($N$377="sníž. přenesená",$J$377,0)</f>
        <v>0</v>
      </c>
      <c r="BI377" s="156">
        <f>IF($N$377="nulová",$J$377,0)</f>
        <v>0</v>
      </c>
      <c r="BJ377" s="89" t="s">
        <v>21</v>
      </c>
      <c r="BK377" s="156">
        <f>ROUND($I$377*$H$377,2)</f>
        <v>0</v>
      </c>
      <c r="BL377" s="89" t="s">
        <v>233</v>
      </c>
      <c r="BM377" s="89" t="s">
        <v>649</v>
      </c>
    </row>
    <row r="378" spans="2:47" s="6" customFormat="1" ht="16.5" customHeight="1">
      <c r="B378" s="23"/>
      <c r="C378" s="24"/>
      <c r="D378" s="157" t="s">
        <v>149</v>
      </c>
      <c r="E378" s="24"/>
      <c r="F378" s="158" t="s">
        <v>650</v>
      </c>
      <c r="G378" s="24"/>
      <c r="H378" s="24"/>
      <c r="J378" s="24"/>
      <c r="K378" s="24"/>
      <c r="L378" s="43"/>
      <c r="M378" s="56"/>
      <c r="N378" s="24"/>
      <c r="O378" s="24"/>
      <c r="P378" s="24"/>
      <c r="Q378" s="24"/>
      <c r="R378" s="24"/>
      <c r="S378" s="24"/>
      <c r="T378" s="57"/>
      <c r="AT378" s="6" t="s">
        <v>149</v>
      </c>
      <c r="AU378" s="6" t="s">
        <v>80</v>
      </c>
    </row>
    <row r="379" spans="2:65" s="6" customFormat="1" ht="15.75" customHeight="1">
      <c r="B379" s="23"/>
      <c r="C379" s="145" t="s">
        <v>651</v>
      </c>
      <c r="D379" s="145" t="s">
        <v>142</v>
      </c>
      <c r="E379" s="146" t="s">
        <v>652</v>
      </c>
      <c r="F379" s="147" t="s">
        <v>653</v>
      </c>
      <c r="G379" s="148" t="s">
        <v>145</v>
      </c>
      <c r="H379" s="149">
        <v>1</v>
      </c>
      <c r="I379" s="150"/>
      <c r="J379" s="151">
        <f>ROUND($I$379*$H$379,2)</f>
        <v>0</v>
      </c>
      <c r="K379" s="147" t="s">
        <v>146</v>
      </c>
      <c r="L379" s="43"/>
      <c r="M379" s="152"/>
      <c r="N379" s="153" t="s">
        <v>43</v>
      </c>
      <c r="O379" s="24"/>
      <c r="P379" s="154">
        <f>$O$379*$H$379</f>
        <v>0</v>
      </c>
      <c r="Q379" s="154">
        <v>0.0129</v>
      </c>
      <c r="R379" s="154">
        <f>$Q$379*$H$379</f>
        <v>0.0129</v>
      </c>
      <c r="S379" s="154">
        <v>0</v>
      </c>
      <c r="T379" s="155">
        <f>$S$379*$H$379</f>
        <v>0</v>
      </c>
      <c r="AR379" s="89" t="s">
        <v>233</v>
      </c>
      <c r="AT379" s="89" t="s">
        <v>142</v>
      </c>
      <c r="AU379" s="89" t="s">
        <v>80</v>
      </c>
      <c r="AY379" s="6" t="s">
        <v>139</v>
      </c>
      <c r="BE379" s="156">
        <f>IF($N$379="základní",$J$379,0)</f>
        <v>0</v>
      </c>
      <c r="BF379" s="156">
        <f>IF($N$379="snížená",$J$379,0)</f>
        <v>0</v>
      </c>
      <c r="BG379" s="156">
        <f>IF($N$379="zákl. přenesená",$J$379,0)</f>
        <v>0</v>
      </c>
      <c r="BH379" s="156">
        <f>IF($N$379="sníž. přenesená",$J$379,0)</f>
        <v>0</v>
      </c>
      <c r="BI379" s="156">
        <f>IF($N$379="nulová",$J$379,0)</f>
        <v>0</v>
      </c>
      <c r="BJ379" s="89" t="s">
        <v>21</v>
      </c>
      <c r="BK379" s="156">
        <f>ROUND($I$379*$H$379,2)</f>
        <v>0</v>
      </c>
      <c r="BL379" s="89" t="s">
        <v>233</v>
      </c>
      <c r="BM379" s="89" t="s">
        <v>654</v>
      </c>
    </row>
    <row r="380" spans="2:47" s="6" customFormat="1" ht="16.5" customHeight="1">
      <c r="B380" s="23"/>
      <c r="C380" s="24"/>
      <c r="D380" s="157" t="s">
        <v>149</v>
      </c>
      <c r="E380" s="24"/>
      <c r="F380" s="158" t="s">
        <v>655</v>
      </c>
      <c r="G380" s="24"/>
      <c r="H380" s="24"/>
      <c r="J380" s="24"/>
      <c r="K380" s="24"/>
      <c r="L380" s="43"/>
      <c r="M380" s="56"/>
      <c r="N380" s="24"/>
      <c r="O380" s="24"/>
      <c r="P380" s="24"/>
      <c r="Q380" s="24"/>
      <c r="R380" s="24"/>
      <c r="S380" s="24"/>
      <c r="T380" s="57"/>
      <c r="AT380" s="6" t="s">
        <v>149</v>
      </c>
      <c r="AU380" s="6" t="s">
        <v>80</v>
      </c>
    </row>
    <row r="381" spans="2:65" s="6" customFormat="1" ht="15.75" customHeight="1">
      <c r="B381" s="23"/>
      <c r="C381" s="145" t="s">
        <v>656</v>
      </c>
      <c r="D381" s="145" t="s">
        <v>142</v>
      </c>
      <c r="E381" s="146" t="s">
        <v>657</v>
      </c>
      <c r="F381" s="147" t="s">
        <v>658</v>
      </c>
      <c r="G381" s="148" t="s">
        <v>145</v>
      </c>
      <c r="H381" s="149">
        <v>1</v>
      </c>
      <c r="I381" s="150"/>
      <c r="J381" s="151">
        <f>ROUND($I$381*$H$381,2)</f>
        <v>0</v>
      </c>
      <c r="K381" s="147" t="s">
        <v>146</v>
      </c>
      <c r="L381" s="43"/>
      <c r="M381" s="152"/>
      <c r="N381" s="153" t="s">
        <v>43</v>
      </c>
      <c r="O381" s="24"/>
      <c r="P381" s="154">
        <f>$O$381*$H$381</f>
        <v>0</v>
      </c>
      <c r="Q381" s="154">
        <v>5E-05</v>
      </c>
      <c r="R381" s="154">
        <f>$Q$381*$H$381</f>
        <v>5E-05</v>
      </c>
      <c r="S381" s="154">
        <v>0.01235</v>
      </c>
      <c r="T381" s="155">
        <f>$S$381*$H$381</f>
        <v>0.01235</v>
      </c>
      <c r="AR381" s="89" t="s">
        <v>233</v>
      </c>
      <c r="AT381" s="89" t="s">
        <v>142</v>
      </c>
      <c r="AU381" s="89" t="s">
        <v>80</v>
      </c>
      <c r="AY381" s="6" t="s">
        <v>139</v>
      </c>
      <c r="BE381" s="156">
        <f>IF($N$381="základní",$J$381,0)</f>
        <v>0</v>
      </c>
      <c r="BF381" s="156">
        <f>IF($N$381="snížená",$J$381,0)</f>
        <v>0</v>
      </c>
      <c r="BG381" s="156">
        <f>IF($N$381="zákl. přenesená",$J$381,0)</f>
        <v>0</v>
      </c>
      <c r="BH381" s="156">
        <f>IF($N$381="sníž. přenesená",$J$381,0)</f>
        <v>0</v>
      </c>
      <c r="BI381" s="156">
        <f>IF($N$381="nulová",$J$381,0)</f>
        <v>0</v>
      </c>
      <c r="BJ381" s="89" t="s">
        <v>21</v>
      </c>
      <c r="BK381" s="156">
        <f>ROUND($I$381*$H$381,2)</f>
        <v>0</v>
      </c>
      <c r="BL381" s="89" t="s">
        <v>233</v>
      </c>
      <c r="BM381" s="89" t="s">
        <v>659</v>
      </c>
    </row>
    <row r="382" spans="2:47" s="6" customFormat="1" ht="16.5" customHeight="1">
      <c r="B382" s="23"/>
      <c r="C382" s="24"/>
      <c r="D382" s="157" t="s">
        <v>149</v>
      </c>
      <c r="E382" s="24"/>
      <c r="F382" s="158" t="s">
        <v>660</v>
      </c>
      <c r="G382" s="24"/>
      <c r="H382" s="24"/>
      <c r="J382" s="24"/>
      <c r="K382" s="24"/>
      <c r="L382" s="43"/>
      <c r="M382" s="56"/>
      <c r="N382" s="24"/>
      <c r="O382" s="24"/>
      <c r="P382" s="24"/>
      <c r="Q382" s="24"/>
      <c r="R382" s="24"/>
      <c r="S382" s="24"/>
      <c r="T382" s="57"/>
      <c r="AT382" s="6" t="s">
        <v>149</v>
      </c>
      <c r="AU382" s="6" t="s">
        <v>80</v>
      </c>
    </row>
    <row r="383" spans="2:65" s="6" customFormat="1" ht="15.75" customHeight="1">
      <c r="B383" s="23"/>
      <c r="C383" s="145" t="s">
        <v>661</v>
      </c>
      <c r="D383" s="145" t="s">
        <v>142</v>
      </c>
      <c r="E383" s="146" t="s">
        <v>662</v>
      </c>
      <c r="F383" s="147" t="s">
        <v>663</v>
      </c>
      <c r="G383" s="148" t="s">
        <v>145</v>
      </c>
      <c r="H383" s="149">
        <v>2</v>
      </c>
      <c r="I383" s="150"/>
      <c r="J383" s="151">
        <f>ROUND($I$383*$H$383,2)</f>
        <v>0</v>
      </c>
      <c r="K383" s="147" t="s">
        <v>146</v>
      </c>
      <c r="L383" s="43"/>
      <c r="M383" s="152"/>
      <c r="N383" s="153" t="s">
        <v>43</v>
      </c>
      <c r="O383" s="24"/>
      <c r="P383" s="154">
        <f>$O$383*$H$383</f>
        <v>0</v>
      </c>
      <c r="Q383" s="154">
        <v>0</v>
      </c>
      <c r="R383" s="154">
        <f>$Q$383*$H$383</f>
        <v>0</v>
      </c>
      <c r="S383" s="154">
        <v>0</v>
      </c>
      <c r="T383" s="155">
        <f>$S$383*$H$383</f>
        <v>0</v>
      </c>
      <c r="AR383" s="89" t="s">
        <v>233</v>
      </c>
      <c r="AT383" s="89" t="s">
        <v>142</v>
      </c>
      <c r="AU383" s="89" t="s">
        <v>80</v>
      </c>
      <c r="AY383" s="6" t="s">
        <v>139</v>
      </c>
      <c r="BE383" s="156">
        <f>IF($N$383="základní",$J$383,0)</f>
        <v>0</v>
      </c>
      <c r="BF383" s="156">
        <f>IF($N$383="snížená",$J$383,0)</f>
        <v>0</v>
      </c>
      <c r="BG383" s="156">
        <f>IF($N$383="zákl. přenesená",$J$383,0)</f>
        <v>0</v>
      </c>
      <c r="BH383" s="156">
        <f>IF($N$383="sníž. přenesená",$J$383,0)</f>
        <v>0</v>
      </c>
      <c r="BI383" s="156">
        <f>IF($N$383="nulová",$J$383,0)</f>
        <v>0</v>
      </c>
      <c r="BJ383" s="89" t="s">
        <v>21</v>
      </c>
      <c r="BK383" s="156">
        <f>ROUND($I$383*$H$383,2)</f>
        <v>0</v>
      </c>
      <c r="BL383" s="89" t="s">
        <v>233</v>
      </c>
      <c r="BM383" s="89" t="s">
        <v>664</v>
      </c>
    </row>
    <row r="384" spans="2:47" s="6" customFormat="1" ht="16.5" customHeight="1">
      <c r="B384" s="23"/>
      <c r="C384" s="24"/>
      <c r="D384" s="157" t="s">
        <v>149</v>
      </c>
      <c r="E384" s="24"/>
      <c r="F384" s="158" t="s">
        <v>665</v>
      </c>
      <c r="G384" s="24"/>
      <c r="H384" s="24"/>
      <c r="J384" s="24"/>
      <c r="K384" s="24"/>
      <c r="L384" s="43"/>
      <c r="M384" s="56"/>
      <c r="N384" s="24"/>
      <c r="O384" s="24"/>
      <c r="P384" s="24"/>
      <c r="Q384" s="24"/>
      <c r="R384" s="24"/>
      <c r="S384" s="24"/>
      <c r="T384" s="57"/>
      <c r="AT384" s="6" t="s">
        <v>149</v>
      </c>
      <c r="AU384" s="6" t="s">
        <v>80</v>
      </c>
    </row>
    <row r="385" spans="2:65" s="6" customFormat="1" ht="15.75" customHeight="1">
      <c r="B385" s="23"/>
      <c r="C385" s="145" t="s">
        <v>412</v>
      </c>
      <c r="D385" s="145" t="s">
        <v>142</v>
      </c>
      <c r="E385" s="146" t="s">
        <v>666</v>
      </c>
      <c r="F385" s="147" t="s">
        <v>667</v>
      </c>
      <c r="G385" s="148" t="s">
        <v>668</v>
      </c>
      <c r="H385" s="149">
        <v>1</v>
      </c>
      <c r="I385" s="150"/>
      <c r="J385" s="151">
        <f>ROUND($I$385*$H$385,2)</f>
        <v>0</v>
      </c>
      <c r="K385" s="147" t="s">
        <v>146</v>
      </c>
      <c r="L385" s="43"/>
      <c r="M385" s="152"/>
      <c r="N385" s="153" t="s">
        <v>43</v>
      </c>
      <c r="O385" s="24"/>
      <c r="P385" s="154">
        <f>$O$385*$H$385</f>
        <v>0</v>
      </c>
      <c r="Q385" s="154">
        <v>0</v>
      </c>
      <c r="R385" s="154">
        <f>$Q$385*$H$385</f>
        <v>0</v>
      </c>
      <c r="S385" s="154">
        <v>0</v>
      </c>
      <c r="T385" s="155">
        <f>$S$385*$H$385</f>
        <v>0</v>
      </c>
      <c r="AR385" s="89" t="s">
        <v>233</v>
      </c>
      <c r="AT385" s="89" t="s">
        <v>142</v>
      </c>
      <c r="AU385" s="89" t="s">
        <v>80</v>
      </c>
      <c r="AY385" s="6" t="s">
        <v>139</v>
      </c>
      <c r="BE385" s="156">
        <f>IF($N$385="základní",$J$385,0)</f>
        <v>0</v>
      </c>
      <c r="BF385" s="156">
        <f>IF($N$385="snížená",$J$385,0)</f>
        <v>0</v>
      </c>
      <c r="BG385" s="156">
        <f>IF($N$385="zákl. přenesená",$J$385,0)</f>
        <v>0</v>
      </c>
      <c r="BH385" s="156">
        <f>IF($N$385="sníž. přenesená",$J$385,0)</f>
        <v>0</v>
      </c>
      <c r="BI385" s="156">
        <f>IF($N$385="nulová",$J$385,0)</f>
        <v>0</v>
      </c>
      <c r="BJ385" s="89" t="s">
        <v>21</v>
      </c>
      <c r="BK385" s="156">
        <f>ROUND($I$385*$H$385,2)</f>
        <v>0</v>
      </c>
      <c r="BL385" s="89" t="s">
        <v>233</v>
      </c>
      <c r="BM385" s="89" t="s">
        <v>669</v>
      </c>
    </row>
    <row r="386" spans="2:47" s="6" customFormat="1" ht="16.5" customHeight="1">
      <c r="B386" s="23"/>
      <c r="C386" s="24"/>
      <c r="D386" s="157" t="s">
        <v>149</v>
      </c>
      <c r="E386" s="24"/>
      <c r="F386" s="158" t="s">
        <v>667</v>
      </c>
      <c r="G386" s="24"/>
      <c r="H386" s="24"/>
      <c r="J386" s="24"/>
      <c r="K386" s="24"/>
      <c r="L386" s="43"/>
      <c r="M386" s="56"/>
      <c r="N386" s="24"/>
      <c r="O386" s="24"/>
      <c r="P386" s="24"/>
      <c r="Q386" s="24"/>
      <c r="R386" s="24"/>
      <c r="S386" s="24"/>
      <c r="T386" s="57"/>
      <c r="AT386" s="6" t="s">
        <v>149</v>
      </c>
      <c r="AU386" s="6" t="s">
        <v>80</v>
      </c>
    </row>
    <row r="387" spans="2:65" s="6" customFormat="1" ht="15.75" customHeight="1">
      <c r="B387" s="23"/>
      <c r="C387" s="145" t="s">
        <v>27</v>
      </c>
      <c r="D387" s="145" t="s">
        <v>142</v>
      </c>
      <c r="E387" s="146" t="s">
        <v>670</v>
      </c>
      <c r="F387" s="147" t="s">
        <v>671</v>
      </c>
      <c r="G387" s="148" t="s">
        <v>145</v>
      </c>
      <c r="H387" s="149">
        <v>1</v>
      </c>
      <c r="I387" s="150"/>
      <c r="J387" s="151">
        <f>ROUND($I$387*$H$387,2)</f>
        <v>0</v>
      </c>
      <c r="K387" s="147" t="s">
        <v>146</v>
      </c>
      <c r="L387" s="43"/>
      <c r="M387" s="152"/>
      <c r="N387" s="153" t="s">
        <v>43</v>
      </c>
      <c r="O387" s="24"/>
      <c r="P387" s="154">
        <f>$O$387*$H$387</f>
        <v>0</v>
      </c>
      <c r="Q387" s="154">
        <v>1E-05</v>
      </c>
      <c r="R387" s="154">
        <f>$Q$387*$H$387</f>
        <v>1E-05</v>
      </c>
      <c r="S387" s="154">
        <v>0</v>
      </c>
      <c r="T387" s="155">
        <f>$S$387*$H$387</f>
        <v>0</v>
      </c>
      <c r="AR387" s="89" t="s">
        <v>233</v>
      </c>
      <c r="AT387" s="89" t="s">
        <v>142</v>
      </c>
      <c r="AU387" s="89" t="s">
        <v>80</v>
      </c>
      <c r="AY387" s="6" t="s">
        <v>139</v>
      </c>
      <c r="BE387" s="156">
        <f>IF($N$387="základní",$J$387,0)</f>
        <v>0</v>
      </c>
      <c r="BF387" s="156">
        <f>IF($N$387="snížená",$J$387,0)</f>
        <v>0</v>
      </c>
      <c r="BG387" s="156">
        <f>IF($N$387="zákl. přenesená",$J$387,0)</f>
        <v>0</v>
      </c>
      <c r="BH387" s="156">
        <f>IF($N$387="sníž. přenesená",$J$387,0)</f>
        <v>0</v>
      </c>
      <c r="BI387" s="156">
        <f>IF($N$387="nulová",$J$387,0)</f>
        <v>0</v>
      </c>
      <c r="BJ387" s="89" t="s">
        <v>21</v>
      </c>
      <c r="BK387" s="156">
        <f>ROUND($I$387*$H$387,2)</f>
        <v>0</v>
      </c>
      <c r="BL387" s="89" t="s">
        <v>233</v>
      </c>
      <c r="BM387" s="89" t="s">
        <v>672</v>
      </c>
    </row>
    <row r="388" spans="2:47" s="6" customFormat="1" ht="16.5" customHeight="1">
      <c r="B388" s="23"/>
      <c r="C388" s="24"/>
      <c r="D388" s="157" t="s">
        <v>149</v>
      </c>
      <c r="E388" s="24"/>
      <c r="F388" s="158" t="s">
        <v>673</v>
      </c>
      <c r="G388" s="24"/>
      <c r="H388" s="24"/>
      <c r="J388" s="24"/>
      <c r="K388" s="24"/>
      <c r="L388" s="43"/>
      <c r="M388" s="56"/>
      <c r="N388" s="24"/>
      <c r="O388" s="24"/>
      <c r="P388" s="24"/>
      <c r="Q388" s="24"/>
      <c r="R388" s="24"/>
      <c r="S388" s="24"/>
      <c r="T388" s="57"/>
      <c r="AT388" s="6" t="s">
        <v>149</v>
      </c>
      <c r="AU388" s="6" t="s">
        <v>80</v>
      </c>
    </row>
    <row r="389" spans="2:65" s="6" customFormat="1" ht="15.75" customHeight="1">
      <c r="B389" s="23"/>
      <c r="C389" s="145" t="s">
        <v>674</v>
      </c>
      <c r="D389" s="145" t="s">
        <v>142</v>
      </c>
      <c r="E389" s="146" t="s">
        <v>675</v>
      </c>
      <c r="F389" s="147" t="s">
        <v>676</v>
      </c>
      <c r="G389" s="148" t="s">
        <v>668</v>
      </c>
      <c r="H389" s="149">
        <v>1</v>
      </c>
      <c r="I389" s="150"/>
      <c r="J389" s="151">
        <f>ROUND($I$389*$H$389,2)</f>
        <v>0</v>
      </c>
      <c r="K389" s="147" t="s">
        <v>146</v>
      </c>
      <c r="L389" s="43"/>
      <c r="M389" s="152"/>
      <c r="N389" s="153" t="s">
        <v>43</v>
      </c>
      <c r="O389" s="24"/>
      <c r="P389" s="154">
        <f>$O$389*$H$389</f>
        <v>0</v>
      </c>
      <c r="Q389" s="154">
        <v>0</v>
      </c>
      <c r="R389" s="154">
        <f>$Q$389*$H$389</f>
        <v>0</v>
      </c>
      <c r="S389" s="154">
        <v>0</v>
      </c>
      <c r="T389" s="155">
        <f>$S$389*$H$389</f>
        <v>0</v>
      </c>
      <c r="AR389" s="89" t="s">
        <v>233</v>
      </c>
      <c r="AT389" s="89" t="s">
        <v>142</v>
      </c>
      <c r="AU389" s="89" t="s">
        <v>80</v>
      </c>
      <c r="AY389" s="6" t="s">
        <v>139</v>
      </c>
      <c r="BE389" s="156">
        <f>IF($N$389="základní",$J$389,0)</f>
        <v>0</v>
      </c>
      <c r="BF389" s="156">
        <f>IF($N$389="snížená",$J$389,0)</f>
        <v>0</v>
      </c>
      <c r="BG389" s="156">
        <f>IF($N$389="zákl. přenesená",$J$389,0)</f>
        <v>0</v>
      </c>
      <c r="BH389" s="156">
        <f>IF($N$389="sníž. přenesená",$J$389,0)</f>
        <v>0</v>
      </c>
      <c r="BI389" s="156">
        <f>IF($N$389="nulová",$J$389,0)</f>
        <v>0</v>
      </c>
      <c r="BJ389" s="89" t="s">
        <v>21</v>
      </c>
      <c r="BK389" s="156">
        <f>ROUND($I$389*$H$389,2)</f>
        <v>0</v>
      </c>
      <c r="BL389" s="89" t="s">
        <v>233</v>
      </c>
      <c r="BM389" s="89" t="s">
        <v>677</v>
      </c>
    </row>
    <row r="390" spans="2:47" s="6" customFormat="1" ht="16.5" customHeight="1">
      <c r="B390" s="23"/>
      <c r="C390" s="24"/>
      <c r="D390" s="157" t="s">
        <v>149</v>
      </c>
      <c r="E390" s="24"/>
      <c r="F390" s="158" t="s">
        <v>676</v>
      </c>
      <c r="G390" s="24"/>
      <c r="H390" s="24"/>
      <c r="J390" s="24"/>
      <c r="K390" s="24"/>
      <c r="L390" s="43"/>
      <c r="M390" s="56"/>
      <c r="N390" s="24"/>
      <c r="O390" s="24"/>
      <c r="P390" s="24"/>
      <c r="Q390" s="24"/>
      <c r="R390" s="24"/>
      <c r="S390" s="24"/>
      <c r="T390" s="57"/>
      <c r="AT390" s="6" t="s">
        <v>149</v>
      </c>
      <c r="AU390" s="6" t="s">
        <v>80</v>
      </c>
    </row>
    <row r="391" spans="2:65" s="6" customFormat="1" ht="15.75" customHeight="1">
      <c r="B391" s="23"/>
      <c r="C391" s="145" t="s">
        <v>678</v>
      </c>
      <c r="D391" s="145" t="s">
        <v>142</v>
      </c>
      <c r="E391" s="146" t="s">
        <v>679</v>
      </c>
      <c r="F391" s="147" t="s">
        <v>680</v>
      </c>
      <c r="G391" s="148" t="s">
        <v>180</v>
      </c>
      <c r="H391" s="149">
        <v>0.013</v>
      </c>
      <c r="I391" s="150"/>
      <c r="J391" s="151">
        <f>ROUND($I$391*$H$391,2)</f>
        <v>0</v>
      </c>
      <c r="K391" s="147" t="s">
        <v>146</v>
      </c>
      <c r="L391" s="43"/>
      <c r="M391" s="152"/>
      <c r="N391" s="153" t="s">
        <v>43</v>
      </c>
      <c r="O391" s="24"/>
      <c r="P391" s="154">
        <f>$O$391*$H$391</f>
        <v>0</v>
      </c>
      <c r="Q391" s="154">
        <v>0</v>
      </c>
      <c r="R391" s="154">
        <f>$Q$391*$H$391</f>
        <v>0</v>
      </c>
      <c r="S391" s="154">
        <v>0</v>
      </c>
      <c r="T391" s="155">
        <f>$S$391*$H$391</f>
        <v>0</v>
      </c>
      <c r="AR391" s="89" t="s">
        <v>233</v>
      </c>
      <c r="AT391" s="89" t="s">
        <v>142</v>
      </c>
      <c r="AU391" s="89" t="s">
        <v>80</v>
      </c>
      <c r="AY391" s="6" t="s">
        <v>139</v>
      </c>
      <c r="BE391" s="156">
        <f>IF($N$391="základní",$J$391,0)</f>
        <v>0</v>
      </c>
      <c r="BF391" s="156">
        <f>IF($N$391="snížená",$J$391,0)</f>
        <v>0</v>
      </c>
      <c r="BG391" s="156">
        <f>IF($N$391="zákl. přenesená",$J$391,0)</f>
        <v>0</v>
      </c>
      <c r="BH391" s="156">
        <f>IF($N$391="sníž. přenesená",$J$391,0)</f>
        <v>0</v>
      </c>
      <c r="BI391" s="156">
        <f>IF($N$391="nulová",$J$391,0)</f>
        <v>0</v>
      </c>
      <c r="BJ391" s="89" t="s">
        <v>21</v>
      </c>
      <c r="BK391" s="156">
        <f>ROUND($I$391*$H$391,2)</f>
        <v>0</v>
      </c>
      <c r="BL391" s="89" t="s">
        <v>233</v>
      </c>
      <c r="BM391" s="89" t="s">
        <v>681</v>
      </c>
    </row>
    <row r="392" spans="2:47" s="6" customFormat="1" ht="16.5" customHeight="1">
      <c r="B392" s="23"/>
      <c r="C392" s="24"/>
      <c r="D392" s="157" t="s">
        <v>149</v>
      </c>
      <c r="E392" s="24"/>
      <c r="F392" s="158" t="s">
        <v>680</v>
      </c>
      <c r="G392" s="24"/>
      <c r="H392" s="24"/>
      <c r="J392" s="24"/>
      <c r="K392" s="24"/>
      <c r="L392" s="43"/>
      <c r="M392" s="56"/>
      <c r="N392" s="24"/>
      <c r="O392" s="24"/>
      <c r="P392" s="24"/>
      <c r="Q392" s="24"/>
      <c r="R392" s="24"/>
      <c r="S392" s="24"/>
      <c r="T392" s="57"/>
      <c r="AT392" s="6" t="s">
        <v>149</v>
      </c>
      <c r="AU392" s="6" t="s">
        <v>80</v>
      </c>
    </row>
    <row r="393" spans="2:63" s="132" customFormat="1" ht="30.75" customHeight="1">
      <c r="B393" s="133"/>
      <c r="C393" s="134"/>
      <c r="D393" s="134" t="s">
        <v>71</v>
      </c>
      <c r="E393" s="143" t="s">
        <v>682</v>
      </c>
      <c r="F393" s="143" t="s">
        <v>683</v>
      </c>
      <c r="G393" s="134"/>
      <c r="H393" s="134"/>
      <c r="J393" s="144">
        <f>$BK$393</f>
        <v>0</v>
      </c>
      <c r="K393" s="134"/>
      <c r="L393" s="137"/>
      <c r="M393" s="138"/>
      <c r="N393" s="134"/>
      <c r="O393" s="134"/>
      <c r="P393" s="139">
        <f>SUM($P$394:$P$397)</f>
        <v>0</v>
      </c>
      <c r="Q393" s="134"/>
      <c r="R393" s="139">
        <f>SUM($R$394:$R$397)</f>
        <v>0.000438</v>
      </c>
      <c r="S393" s="134"/>
      <c r="T393" s="140">
        <f>SUM($T$394:$T$397)</f>
        <v>0</v>
      </c>
      <c r="AR393" s="141" t="s">
        <v>80</v>
      </c>
      <c r="AT393" s="141" t="s">
        <v>71</v>
      </c>
      <c r="AU393" s="141" t="s">
        <v>21</v>
      </c>
      <c r="AY393" s="141" t="s">
        <v>139</v>
      </c>
      <c r="BK393" s="142">
        <f>SUM($BK$394:$BK$397)</f>
        <v>0</v>
      </c>
    </row>
    <row r="394" spans="2:65" s="6" customFormat="1" ht="15.75" customHeight="1">
      <c r="B394" s="23"/>
      <c r="C394" s="145" t="s">
        <v>684</v>
      </c>
      <c r="D394" s="145" t="s">
        <v>142</v>
      </c>
      <c r="E394" s="146" t="s">
        <v>685</v>
      </c>
      <c r="F394" s="147" t="s">
        <v>686</v>
      </c>
      <c r="G394" s="148" t="s">
        <v>196</v>
      </c>
      <c r="H394" s="149">
        <v>4</v>
      </c>
      <c r="I394" s="150"/>
      <c r="J394" s="151">
        <f>ROUND($I$394*$H$394,2)</f>
        <v>0</v>
      </c>
      <c r="K394" s="147" t="s">
        <v>146</v>
      </c>
      <c r="L394" s="43"/>
      <c r="M394" s="152"/>
      <c r="N394" s="153" t="s">
        <v>43</v>
      </c>
      <c r="O394" s="24"/>
      <c r="P394" s="154">
        <f>$O$394*$H$394</f>
        <v>0</v>
      </c>
      <c r="Q394" s="154">
        <v>0</v>
      </c>
      <c r="R394" s="154">
        <f>$Q$394*$H$394</f>
        <v>0</v>
      </c>
      <c r="S394" s="154">
        <v>0</v>
      </c>
      <c r="T394" s="155">
        <f>$S$394*$H$394</f>
        <v>0</v>
      </c>
      <c r="AR394" s="89" t="s">
        <v>233</v>
      </c>
      <c r="AT394" s="89" t="s">
        <v>142</v>
      </c>
      <c r="AU394" s="89" t="s">
        <v>80</v>
      </c>
      <c r="AY394" s="6" t="s">
        <v>139</v>
      </c>
      <c r="BE394" s="156">
        <f>IF($N$394="základní",$J$394,0)</f>
        <v>0</v>
      </c>
      <c r="BF394" s="156">
        <f>IF($N$394="snížená",$J$394,0)</f>
        <v>0</v>
      </c>
      <c r="BG394" s="156">
        <f>IF($N$394="zákl. přenesená",$J$394,0)</f>
        <v>0</v>
      </c>
      <c r="BH394" s="156">
        <f>IF($N$394="sníž. přenesená",$J$394,0)</f>
        <v>0</v>
      </c>
      <c r="BI394" s="156">
        <f>IF($N$394="nulová",$J$394,0)</f>
        <v>0</v>
      </c>
      <c r="BJ394" s="89" t="s">
        <v>21</v>
      </c>
      <c r="BK394" s="156">
        <f>ROUND($I$394*$H$394,2)</f>
        <v>0</v>
      </c>
      <c r="BL394" s="89" t="s">
        <v>233</v>
      </c>
      <c r="BM394" s="89" t="s">
        <v>687</v>
      </c>
    </row>
    <row r="395" spans="2:47" s="6" customFormat="1" ht="27" customHeight="1">
      <c r="B395" s="23"/>
      <c r="C395" s="24"/>
      <c r="D395" s="157" t="s">
        <v>149</v>
      </c>
      <c r="E395" s="24"/>
      <c r="F395" s="158" t="s">
        <v>688</v>
      </c>
      <c r="G395" s="24"/>
      <c r="H395" s="24"/>
      <c r="J395" s="24"/>
      <c r="K395" s="24"/>
      <c r="L395" s="43"/>
      <c r="M395" s="56"/>
      <c r="N395" s="24"/>
      <c r="O395" s="24"/>
      <c r="P395" s="24"/>
      <c r="Q395" s="24"/>
      <c r="R395" s="24"/>
      <c r="S395" s="24"/>
      <c r="T395" s="57"/>
      <c r="AT395" s="6" t="s">
        <v>149</v>
      </c>
      <c r="AU395" s="6" t="s">
        <v>80</v>
      </c>
    </row>
    <row r="396" spans="2:65" s="6" customFormat="1" ht="15.75" customHeight="1">
      <c r="B396" s="23"/>
      <c r="C396" s="168" t="s">
        <v>689</v>
      </c>
      <c r="D396" s="168" t="s">
        <v>186</v>
      </c>
      <c r="E396" s="169" t="s">
        <v>690</v>
      </c>
      <c r="F396" s="170" t="s">
        <v>691</v>
      </c>
      <c r="G396" s="171" t="s">
        <v>196</v>
      </c>
      <c r="H396" s="172">
        <v>6</v>
      </c>
      <c r="I396" s="173"/>
      <c r="J396" s="174">
        <f>ROUND($I$396*$H$396,2)</f>
        <v>0</v>
      </c>
      <c r="K396" s="170" t="s">
        <v>146</v>
      </c>
      <c r="L396" s="175"/>
      <c r="M396" s="176"/>
      <c r="N396" s="177" t="s">
        <v>43</v>
      </c>
      <c r="O396" s="24"/>
      <c r="P396" s="154">
        <f>$O$396*$H$396</f>
        <v>0</v>
      </c>
      <c r="Q396" s="154">
        <v>7.3E-05</v>
      </c>
      <c r="R396" s="154">
        <f>$Q$396*$H$396</f>
        <v>0.000438</v>
      </c>
      <c r="S396" s="154">
        <v>0</v>
      </c>
      <c r="T396" s="155">
        <f>$S$396*$H$396</f>
        <v>0</v>
      </c>
      <c r="AR396" s="89" t="s">
        <v>325</v>
      </c>
      <c r="AT396" s="89" t="s">
        <v>186</v>
      </c>
      <c r="AU396" s="89" t="s">
        <v>80</v>
      </c>
      <c r="AY396" s="6" t="s">
        <v>139</v>
      </c>
      <c r="BE396" s="156">
        <f>IF($N$396="základní",$J$396,0)</f>
        <v>0</v>
      </c>
      <c r="BF396" s="156">
        <f>IF($N$396="snížená",$J$396,0)</f>
        <v>0</v>
      </c>
      <c r="BG396" s="156">
        <f>IF($N$396="zákl. přenesená",$J$396,0)</f>
        <v>0</v>
      </c>
      <c r="BH396" s="156">
        <f>IF($N$396="sníž. přenesená",$J$396,0)</f>
        <v>0</v>
      </c>
      <c r="BI396" s="156">
        <f>IF($N$396="nulová",$J$396,0)</f>
        <v>0</v>
      </c>
      <c r="BJ396" s="89" t="s">
        <v>21</v>
      </c>
      <c r="BK396" s="156">
        <f>ROUND($I$396*$H$396,2)</f>
        <v>0</v>
      </c>
      <c r="BL396" s="89" t="s">
        <v>233</v>
      </c>
      <c r="BM396" s="89" t="s">
        <v>692</v>
      </c>
    </row>
    <row r="397" spans="2:47" s="6" customFormat="1" ht="27" customHeight="1">
      <c r="B397" s="23"/>
      <c r="C397" s="24"/>
      <c r="D397" s="157" t="s">
        <v>149</v>
      </c>
      <c r="E397" s="24"/>
      <c r="F397" s="158" t="s">
        <v>693</v>
      </c>
      <c r="G397" s="24"/>
      <c r="H397" s="24"/>
      <c r="J397" s="24"/>
      <c r="K397" s="24"/>
      <c r="L397" s="43"/>
      <c r="M397" s="56"/>
      <c r="N397" s="24"/>
      <c r="O397" s="24"/>
      <c r="P397" s="24"/>
      <c r="Q397" s="24"/>
      <c r="R397" s="24"/>
      <c r="S397" s="24"/>
      <c r="T397" s="57"/>
      <c r="AT397" s="6" t="s">
        <v>149</v>
      </c>
      <c r="AU397" s="6" t="s">
        <v>80</v>
      </c>
    </row>
    <row r="398" spans="2:63" s="132" customFormat="1" ht="30.75" customHeight="1">
      <c r="B398" s="133"/>
      <c r="C398" s="134"/>
      <c r="D398" s="134" t="s">
        <v>71</v>
      </c>
      <c r="E398" s="143" t="s">
        <v>694</v>
      </c>
      <c r="F398" s="143" t="s">
        <v>695</v>
      </c>
      <c r="G398" s="134"/>
      <c r="H398" s="134"/>
      <c r="J398" s="144">
        <f>$BK$398</f>
        <v>0</v>
      </c>
      <c r="K398" s="134"/>
      <c r="L398" s="137"/>
      <c r="M398" s="138"/>
      <c r="N398" s="134"/>
      <c r="O398" s="134"/>
      <c r="P398" s="139">
        <f>SUM($P$399:$P$402)</f>
        <v>0</v>
      </c>
      <c r="Q398" s="134"/>
      <c r="R398" s="139">
        <f>SUM($R$399:$R$402)</f>
        <v>0.0001</v>
      </c>
      <c r="S398" s="134"/>
      <c r="T398" s="140">
        <f>SUM($T$399:$T$402)</f>
        <v>0</v>
      </c>
      <c r="AR398" s="141" t="s">
        <v>80</v>
      </c>
      <c r="AT398" s="141" t="s">
        <v>71</v>
      </c>
      <c r="AU398" s="141" t="s">
        <v>21</v>
      </c>
      <c r="AY398" s="141" t="s">
        <v>139</v>
      </c>
      <c r="BK398" s="142">
        <f>SUM($BK$399:$BK$402)</f>
        <v>0</v>
      </c>
    </row>
    <row r="399" spans="2:65" s="6" customFormat="1" ht="15.75" customHeight="1">
      <c r="B399" s="23"/>
      <c r="C399" s="145" t="s">
        <v>696</v>
      </c>
      <c r="D399" s="145" t="s">
        <v>142</v>
      </c>
      <c r="E399" s="146" t="s">
        <v>697</v>
      </c>
      <c r="F399" s="147" t="s">
        <v>698</v>
      </c>
      <c r="G399" s="148" t="s">
        <v>145</v>
      </c>
      <c r="H399" s="149">
        <v>2</v>
      </c>
      <c r="I399" s="150"/>
      <c r="J399" s="151">
        <f>ROUND($I$399*$H$399,2)</f>
        <v>0</v>
      </c>
      <c r="K399" s="147" t="s">
        <v>146</v>
      </c>
      <c r="L399" s="43"/>
      <c r="M399" s="152"/>
      <c r="N399" s="153" t="s">
        <v>43</v>
      </c>
      <c r="O399" s="24"/>
      <c r="P399" s="154">
        <f>$O$399*$H$399</f>
        <v>0</v>
      </c>
      <c r="Q399" s="154">
        <v>0</v>
      </c>
      <c r="R399" s="154">
        <f>$Q$399*$H$399</f>
        <v>0</v>
      </c>
      <c r="S399" s="154">
        <v>0</v>
      </c>
      <c r="T399" s="155">
        <f>$S$399*$H$399</f>
        <v>0</v>
      </c>
      <c r="AR399" s="89" t="s">
        <v>233</v>
      </c>
      <c r="AT399" s="89" t="s">
        <v>142</v>
      </c>
      <c r="AU399" s="89" t="s">
        <v>80</v>
      </c>
      <c r="AY399" s="6" t="s">
        <v>139</v>
      </c>
      <c r="BE399" s="156">
        <f>IF($N$399="základní",$J$399,0)</f>
        <v>0</v>
      </c>
      <c r="BF399" s="156">
        <f>IF($N$399="snížená",$J$399,0)</f>
        <v>0</v>
      </c>
      <c r="BG399" s="156">
        <f>IF($N$399="zákl. přenesená",$J$399,0)</f>
        <v>0</v>
      </c>
      <c r="BH399" s="156">
        <f>IF($N$399="sníž. přenesená",$J$399,0)</f>
        <v>0</v>
      </c>
      <c r="BI399" s="156">
        <f>IF($N$399="nulová",$J$399,0)</f>
        <v>0</v>
      </c>
      <c r="BJ399" s="89" t="s">
        <v>21</v>
      </c>
      <c r="BK399" s="156">
        <f>ROUND($I$399*$H$399,2)</f>
        <v>0</v>
      </c>
      <c r="BL399" s="89" t="s">
        <v>233</v>
      </c>
      <c r="BM399" s="89" t="s">
        <v>699</v>
      </c>
    </row>
    <row r="400" spans="2:47" s="6" customFormat="1" ht="27" customHeight="1">
      <c r="B400" s="23"/>
      <c r="C400" s="24"/>
      <c r="D400" s="157" t="s">
        <v>149</v>
      </c>
      <c r="E400" s="24"/>
      <c r="F400" s="158" t="s">
        <v>700</v>
      </c>
      <c r="G400" s="24"/>
      <c r="H400" s="24"/>
      <c r="J400" s="24"/>
      <c r="K400" s="24"/>
      <c r="L400" s="43"/>
      <c r="M400" s="56"/>
      <c r="N400" s="24"/>
      <c r="O400" s="24"/>
      <c r="P400" s="24"/>
      <c r="Q400" s="24"/>
      <c r="R400" s="24"/>
      <c r="S400" s="24"/>
      <c r="T400" s="57"/>
      <c r="AT400" s="6" t="s">
        <v>149</v>
      </c>
      <c r="AU400" s="6" t="s">
        <v>80</v>
      </c>
    </row>
    <row r="401" spans="2:65" s="6" customFormat="1" ht="15.75" customHeight="1">
      <c r="B401" s="23"/>
      <c r="C401" s="168" t="s">
        <v>701</v>
      </c>
      <c r="D401" s="168" t="s">
        <v>186</v>
      </c>
      <c r="E401" s="169" t="s">
        <v>702</v>
      </c>
      <c r="F401" s="170" t="s">
        <v>703</v>
      </c>
      <c r="G401" s="171" t="s">
        <v>145</v>
      </c>
      <c r="H401" s="172">
        <v>2</v>
      </c>
      <c r="I401" s="173"/>
      <c r="J401" s="174">
        <f>ROUND($I$401*$H$401,2)</f>
        <v>0</v>
      </c>
      <c r="K401" s="170" t="s">
        <v>146</v>
      </c>
      <c r="L401" s="175"/>
      <c r="M401" s="176"/>
      <c r="N401" s="177" t="s">
        <v>43</v>
      </c>
      <c r="O401" s="24"/>
      <c r="P401" s="154">
        <f>$O$401*$H$401</f>
        <v>0</v>
      </c>
      <c r="Q401" s="154">
        <v>5E-05</v>
      </c>
      <c r="R401" s="154">
        <f>$Q$401*$H$401</f>
        <v>0.0001</v>
      </c>
      <c r="S401" s="154">
        <v>0</v>
      </c>
      <c r="T401" s="155">
        <f>$S$401*$H$401</f>
        <v>0</v>
      </c>
      <c r="AR401" s="89" t="s">
        <v>325</v>
      </c>
      <c r="AT401" s="89" t="s">
        <v>186</v>
      </c>
      <c r="AU401" s="89" t="s">
        <v>80</v>
      </c>
      <c r="AY401" s="6" t="s">
        <v>139</v>
      </c>
      <c r="BE401" s="156">
        <f>IF($N$401="základní",$J$401,0)</f>
        <v>0</v>
      </c>
      <c r="BF401" s="156">
        <f>IF($N$401="snížená",$J$401,0)</f>
        <v>0</v>
      </c>
      <c r="BG401" s="156">
        <f>IF($N$401="zákl. přenesená",$J$401,0)</f>
        <v>0</v>
      </c>
      <c r="BH401" s="156">
        <f>IF($N$401="sníž. přenesená",$J$401,0)</f>
        <v>0</v>
      </c>
      <c r="BI401" s="156">
        <f>IF($N$401="nulová",$J$401,0)</f>
        <v>0</v>
      </c>
      <c r="BJ401" s="89" t="s">
        <v>21</v>
      </c>
      <c r="BK401" s="156">
        <f>ROUND($I$401*$H$401,2)</f>
        <v>0</v>
      </c>
      <c r="BL401" s="89" t="s">
        <v>233</v>
      </c>
      <c r="BM401" s="89" t="s">
        <v>704</v>
      </c>
    </row>
    <row r="402" spans="2:47" s="6" customFormat="1" ht="16.5" customHeight="1">
      <c r="B402" s="23"/>
      <c r="C402" s="24"/>
      <c r="D402" s="157" t="s">
        <v>149</v>
      </c>
      <c r="E402" s="24"/>
      <c r="F402" s="158" t="s">
        <v>705</v>
      </c>
      <c r="G402" s="24"/>
      <c r="H402" s="24"/>
      <c r="J402" s="24"/>
      <c r="K402" s="24"/>
      <c r="L402" s="43"/>
      <c r="M402" s="56"/>
      <c r="N402" s="24"/>
      <c r="O402" s="24"/>
      <c r="P402" s="24"/>
      <c r="Q402" s="24"/>
      <c r="R402" s="24"/>
      <c r="S402" s="24"/>
      <c r="T402" s="57"/>
      <c r="AT402" s="6" t="s">
        <v>149</v>
      </c>
      <c r="AU402" s="6" t="s">
        <v>80</v>
      </c>
    </row>
    <row r="403" spans="2:63" s="132" customFormat="1" ht="30.75" customHeight="1">
      <c r="B403" s="133"/>
      <c r="C403" s="134"/>
      <c r="D403" s="134" t="s">
        <v>71</v>
      </c>
      <c r="E403" s="143" t="s">
        <v>706</v>
      </c>
      <c r="F403" s="143" t="s">
        <v>707</v>
      </c>
      <c r="G403" s="134"/>
      <c r="H403" s="134"/>
      <c r="J403" s="144">
        <f>$BK$403</f>
        <v>0</v>
      </c>
      <c r="K403" s="134"/>
      <c r="L403" s="137"/>
      <c r="M403" s="138"/>
      <c r="N403" s="134"/>
      <c r="O403" s="134"/>
      <c r="P403" s="139">
        <f>SUM($P$404:$P$408)</f>
        <v>0</v>
      </c>
      <c r="Q403" s="134"/>
      <c r="R403" s="139">
        <f>SUM($R$404:$R$408)</f>
        <v>0.005</v>
      </c>
      <c r="S403" s="134"/>
      <c r="T403" s="140">
        <f>SUM($T$404:$T$408)</f>
        <v>0</v>
      </c>
      <c r="AR403" s="141" t="s">
        <v>80</v>
      </c>
      <c r="AT403" s="141" t="s">
        <v>71</v>
      </c>
      <c r="AU403" s="141" t="s">
        <v>21</v>
      </c>
      <c r="AY403" s="141" t="s">
        <v>139</v>
      </c>
      <c r="BK403" s="142">
        <f>SUM($BK$404:$BK$408)</f>
        <v>0</v>
      </c>
    </row>
    <row r="404" spans="2:65" s="6" customFormat="1" ht="15.75" customHeight="1">
      <c r="B404" s="23"/>
      <c r="C404" s="145" t="s">
        <v>708</v>
      </c>
      <c r="D404" s="145" t="s">
        <v>142</v>
      </c>
      <c r="E404" s="146" t="s">
        <v>709</v>
      </c>
      <c r="F404" s="147" t="s">
        <v>710</v>
      </c>
      <c r="G404" s="148" t="s">
        <v>145</v>
      </c>
      <c r="H404" s="149">
        <v>2</v>
      </c>
      <c r="I404" s="150"/>
      <c r="J404" s="151">
        <f>ROUND($I$404*$H$404,2)</f>
        <v>0</v>
      </c>
      <c r="K404" s="147" t="s">
        <v>146</v>
      </c>
      <c r="L404" s="43"/>
      <c r="M404" s="152"/>
      <c r="N404" s="153" t="s">
        <v>43</v>
      </c>
      <c r="O404" s="24"/>
      <c r="P404" s="154">
        <f>$O$404*$H$404</f>
        <v>0</v>
      </c>
      <c r="Q404" s="154">
        <v>0</v>
      </c>
      <c r="R404" s="154">
        <f>$Q$404*$H$404</f>
        <v>0</v>
      </c>
      <c r="S404" s="154">
        <v>0</v>
      </c>
      <c r="T404" s="155">
        <f>$S$404*$H$404</f>
        <v>0</v>
      </c>
      <c r="AR404" s="89" t="s">
        <v>233</v>
      </c>
      <c r="AT404" s="89" t="s">
        <v>142</v>
      </c>
      <c r="AU404" s="89" t="s">
        <v>80</v>
      </c>
      <c r="AY404" s="6" t="s">
        <v>139</v>
      </c>
      <c r="BE404" s="156">
        <f>IF($N$404="základní",$J$404,0)</f>
        <v>0</v>
      </c>
      <c r="BF404" s="156">
        <f>IF($N$404="snížená",$J$404,0)</f>
        <v>0</v>
      </c>
      <c r="BG404" s="156">
        <f>IF($N$404="zákl. přenesená",$J$404,0)</f>
        <v>0</v>
      </c>
      <c r="BH404" s="156">
        <f>IF($N$404="sníž. přenesená",$J$404,0)</f>
        <v>0</v>
      </c>
      <c r="BI404" s="156">
        <f>IF($N$404="nulová",$J$404,0)</f>
        <v>0</v>
      </c>
      <c r="BJ404" s="89" t="s">
        <v>21</v>
      </c>
      <c r="BK404" s="156">
        <f>ROUND($I$404*$H$404,2)</f>
        <v>0</v>
      </c>
      <c r="BL404" s="89" t="s">
        <v>233</v>
      </c>
      <c r="BM404" s="89" t="s">
        <v>711</v>
      </c>
    </row>
    <row r="405" spans="2:47" s="6" customFormat="1" ht="27" customHeight="1">
      <c r="B405" s="23"/>
      <c r="C405" s="24"/>
      <c r="D405" s="157" t="s">
        <v>149</v>
      </c>
      <c r="E405" s="24"/>
      <c r="F405" s="158" t="s">
        <v>712</v>
      </c>
      <c r="G405" s="24"/>
      <c r="H405" s="24"/>
      <c r="J405" s="24"/>
      <c r="K405" s="24"/>
      <c r="L405" s="43"/>
      <c r="M405" s="56"/>
      <c r="N405" s="24"/>
      <c r="O405" s="24"/>
      <c r="P405" s="24"/>
      <c r="Q405" s="24"/>
      <c r="R405" s="24"/>
      <c r="S405" s="24"/>
      <c r="T405" s="57"/>
      <c r="AT405" s="6" t="s">
        <v>149</v>
      </c>
      <c r="AU405" s="6" t="s">
        <v>80</v>
      </c>
    </row>
    <row r="406" spans="2:65" s="6" customFormat="1" ht="15.75" customHeight="1">
      <c r="B406" s="23"/>
      <c r="C406" s="168" t="s">
        <v>713</v>
      </c>
      <c r="D406" s="168" t="s">
        <v>186</v>
      </c>
      <c r="E406" s="169" t="s">
        <v>714</v>
      </c>
      <c r="F406" s="170" t="s">
        <v>715</v>
      </c>
      <c r="G406" s="171" t="s">
        <v>145</v>
      </c>
      <c r="H406" s="172">
        <v>2</v>
      </c>
      <c r="I406" s="173"/>
      <c r="J406" s="174">
        <f>ROUND($I$406*$H$406,2)</f>
        <v>0</v>
      </c>
      <c r="K406" s="170" t="s">
        <v>146</v>
      </c>
      <c r="L406" s="175"/>
      <c r="M406" s="176"/>
      <c r="N406" s="177" t="s">
        <v>43</v>
      </c>
      <c r="O406" s="24"/>
      <c r="P406" s="154">
        <f>$O$406*$H$406</f>
        <v>0</v>
      </c>
      <c r="Q406" s="154">
        <v>0.0025</v>
      </c>
      <c r="R406" s="154">
        <f>$Q$406*$H$406</f>
        <v>0.005</v>
      </c>
      <c r="S406" s="154">
        <v>0</v>
      </c>
      <c r="T406" s="155">
        <f>$S$406*$H$406</f>
        <v>0</v>
      </c>
      <c r="AR406" s="89" t="s">
        <v>325</v>
      </c>
      <c r="AT406" s="89" t="s">
        <v>186</v>
      </c>
      <c r="AU406" s="89" t="s">
        <v>80</v>
      </c>
      <c r="AY406" s="6" t="s">
        <v>139</v>
      </c>
      <c r="BE406" s="156">
        <f>IF($N$406="základní",$J$406,0)</f>
        <v>0</v>
      </c>
      <c r="BF406" s="156">
        <f>IF($N$406="snížená",$J$406,0)</f>
        <v>0</v>
      </c>
      <c r="BG406" s="156">
        <f>IF($N$406="zákl. přenesená",$J$406,0)</f>
        <v>0</v>
      </c>
      <c r="BH406" s="156">
        <f>IF($N$406="sníž. přenesená",$J$406,0)</f>
        <v>0</v>
      </c>
      <c r="BI406" s="156">
        <f>IF($N$406="nulová",$J$406,0)</f>
        <v>0</v>
      </c>
      <c r="BJ406" s="89" t="s">
        <v>21</v>
      </c>
      <c r="BK406" s="156">
        <f>ROUND($I$406*$H$406,2)</f>
        <v>0</v>
      </c>
      <c r="BL406" s="89" t="s">
        <v>233</v>
      </c>
      <c r="BM406" s="89" t="s">
        <v>716</v>
      </c>
    </row>
    <row r="407" spans="2:47" s="6" customFormat="1" ht="16.5" customHeight="1">
      <c r="B407" s="23"/>
      <c r="C407" s="24"/>
      <c r="D407" s="157" t="s">
        <v>149</v>
      </c>
      <c r="E407" s="24"/>
      <c r="F407" s="158" t="s">
        <v>717</v>
      </c>
      <c r="G407" s="24"/>
      <c r="H407" s="24"/>
      <c r="J407" s="24"/>
      <c r="K407" s="24"/>
      <c r="L407" s="43"/>
      <c r="M407" s="56"/>
      <c r="N407" s="24"/>
      <c r="O407" s="24"/>
      <c r="P407" s="24"/>
      <c r="Q407" s="24"/>
      <c r="R407" s="24"/>
      <c r="S407" s="24"/>
      <c r="T407" s="57"/>
      <c r="AT407" s="6" t="s">
        <v>149</v>
      </c>
      <c r="AU407" s="6" t="s">
        <v>80</v>
      </c>
    </row>
    <row r="408" spans="2:47" s="6" customFormat="1" ht="30.75" customHeight="1">
      <c r="B408" s="23"/>
      <c r="C408" s="24"/>
      <c r="D408" s="161" t="s">
        <v>192</v>
      </c>
      <c r="E408" s="24"/>
      <c r="F408" s="178" t="s">
        <v>718</v>
      </c>
      <c r="G408" s="24"/>
      <c r="H408" s="24"/>
      <c r="J408" s="24"/>
      <c r="K408" s="24"/>
      <c r="L408" s="43"/>
      <c r="M408" s="56"/>
      <c r="N408" s="24"/>
      <c r="O408" s="24"/>
      <c r="P408" s="24"/>
      <c r="Q408" s="24"/>
      <c r="R408" s="24"/>
      <c r="S408" s="24"/>
      <c r="T408" s="57"/>
      <c r="AT408" s="6" t="s">
        <v>192</v>
      </c>
      <c r="AU408" s="6" t="s">
        <v>80</v>
      </c>
    </row>
    <row r="409" spans="2:63" s="132" customFormat="1" ht="30.75" customHeight="1">
      <c r="B409" s="133"/>
      <c r="C409" s="134"/>
      <c r="D409" s="134" t="s">
        <v>71</v>
      </c>
      <c r="E409" s="143" t="s">
        <v>719</v>
      </c>
      <c r="F409" s="143" t="s">
        <v>720</v>
      </c>
      <c r="G409" s="134"/>
      <c r="H409" s="134"/>
      <c r="J409" s="144">
        <f>$BK$409</f>
        <v>0</v>
      </c>
      <c r="K409" s="134"/>
      <c r="L409" s="137"/>
      <c r="M409" s="138"/>
      <c r="N409" s="134"/>
      <c r="O409" s="134"/>
      <c r="P409" s="139">
        <f>SUM($P$410:$P$416)</f>
        <v>0</v>
      </c>
      <c r="Q409" s="134"/>
      <c r="R409" s="139">
        <f>SUM($R$410:$R$416)</f>
        <v>0.0036630000000000005</v>
      </c>
      <c r="S409" s="134"/>
      <c r="T409" s="140">
        <f>SUM($T$410:$T$416)</f>
        <v>0.0007425000000000001</v>
      </c>
      <c r="AR409" s="141" t="s">
        <v>80</v>
      </c>
      <c r="AT409" s="141" t="s">
        <v>71</v>
      </c>
      <c r="AU409" s="141" t="s">
        <v>21</v>
      </c>
      <c r="AY409" s="141" t="s">
        <v>139</v>
      </c>
      <c r="BK409" s="142">
        <f>SUM($BK$410:$BK$416)</f>
        <v>0</v>
      </c>
    </row>
    <row r="410" spans="2:65" s="6" customFormat="1" ht="15.75" customHeight="1">
      <c r="B410" s="23"/>
      <c r="C410" s="145" t="s">
        <v>721</v>
      </c>
      <c r="D410" s="145" t="s">
        <v>142</v>
      </c>
      <c r="E410" s="146" t="s">
        <v>722</v>
      </c>
      <c r="F410" s="147" t="s">
        <v>723</v>
      </c>
      <c r="G410" s="148" t="s">
        <v>196</v>
      </c>
      <c r="H410" s="149">
        <v>0.55</v>
      </c>
      <c r="I410" s="150"/>
      <c r="J410" s="151">
        <f>ROUND($I$410*$H$410,2)</f>
        <v>0</v>
      </c>
      <c r="K410" s="147" t="s">
        <v>146</v>
      </c>
      <c r="L410" s="43"/>
      <c r="M410" s="152"/>
      <c r="N410" s="153" t="s">
        <v>43</v>
      </c>
      <c r="O410" s="24"/>
      <c r="P410" s="154">
        <f>$O$410*$H$410</f>
        <v>0</v>
      </c>
      <c r="Q410" s="154">
        <v>0</v>
      </c>
      <c r="R410" s="154">
        <f>$Q$410*$H$410</f>
        <v>0</v>
      </c>
      <c r="S410" s="154">
        <v>0.00135</v>
      </c>
      <c r="T410" s="155">
        <f>$S$410*$H$410</f>
        <v>0.0007425000000000001</v>
      </c>
      <c r="AR410" s="89" t="s">
        <v>233</v>
      </c>
      <c r="AT410" s="89" t="s">
        <v>142</v>
      </c>
      <c r="AU410" s="89" t="s">
        <v>80</v>
      </c>
      <c r="AY410" s="6" t="s">
        <v>139</v>
      </c>
      <c r="BE410" s="156">
        <f>IF($N$410="základní",$J$410,0)</f>
        <v>0</v>
      </c>
      <c r="BF410" s="156">
        <f>IF($N$410="snížená",$J$410,0)</f>
        <v>0</v>
      </c>
      <c r="BG410" s="156">
        <f>IF($N$410="zákl. přenesená",$J$410,0)</f>
        <v>0</v>
      </c>
      <c r="BH410" s="156">
        <f>IF($N$410="sníž. přenesená",$J$410,0)</f>
        <v>0</v>
      </c>
      <c r="BI410" s="156">
        <f>IF($N$410="nulová",$J$410,0)</f>
        <v>0</v>
      </c>
      <c r="BJ410" s="89" t="s">
        <v>21</v>
      </c>
      <c r="BK410" s="156">
        <f>ROUND($I$410*$H$410,2)</f>
        <v>0</v>
      </c>
      <c r="BL410" s="89" t="s">
        <v>233</v>
      </c>
      <c r="BM410" s="89" t="s">
        <v>724</v>
      </c>
    </row>
    <row r="411" spans="2:47" s="6" customFormat="1" ht="16.5" customHeight="1">
      <c r="B411" s="23"/>
      <c r="C411" s="24"/>
      <c r="D411" s="157" t="s">
        <v>149</v>
      </c>
      <c r="E411" s="24"/>
      <c r="F411" s="158" t="s">
        <v>725</v>
      </c>
      <c r="G411" s="24"/>
      <c r="H411" s="24"/>
      <c r="J411" s="24"/>
      <c r="K411" s="24"/>
      <c r="L411" s="43"/>
      <c r="M411" s="56"/>
      <c r="N411" s="24"/>
      <c r="O411" s="24"/>
      <c r="P411" s="24"/>
      <c r="Q411" s="24"/>
      <c r="R411" s="24"/>
      <c r="S411" s="24"/>
      <c r="T411" s="57"/>
      <c r="AT411" s="6" t="s">
        <v>149</v>
      </c>
      <c r="AU411" s="6" t="s">
        <v>80</v>
      </c>
    </row>
    <row r="412" spans="2:65" s="6" customFormat="1" ht="15.75" customHeight="1">
      <c r="B412" s="23"/>
      <c r="C412" s="145" t="s">
        <v>726</v>
      </c>
      <c r="D412" s="145" t="s">
        <v>142</v>
      </c>
      <c r="E412" s="146" t="s">
        <v>727</v>
      </c>
      <c r="F412" s="147" t="s">
        <v>728</v>
      </c>
      <c r="G412" s="148" t="s">
        <v>196</v>
      </c>
      <c r="H412" s="149">
        <v>1.1</v>
      </c>
      <c r="I412" s="150"/>
      <c r="J412" s="151">
        <f>ROUND($I$412*$H$412,2)</f>
        <v>0</v>
      </c>
      <c r="K412" s="147" t="s">
        <v>146</v>
      </c>
      <c r="L412" s="43"/>
      <c r="M412" s="152"/>
      <c r="N412" s="153" t="s">
        <v>43</v>
      </c>
      <c r="O412" s="24"/>
      <c r="P412" s="154">
        <f>$O$412*$H$412</f>
        <v>0</v>
      </c>
      <c r="Q412" s="154">
        <v>0.00333</v>
      </c>
      <c r="R412" s="154">
        <f>$Q$412*$H$412</f>
        <v>0.0036630000000000005</v>
      </c>
      <c r="S412" s="154">
        <v>0</v>
      </c>
      <c r="T412" s="155">
        <f>$S$412*$H$412</f>
        <v>0</v>
      </c>
      <c r="AR412" s="89" t="s">
        <v>233</v>
      </c>
      <c r="AT412" s="89" t="s">
        <v>142</v>
      </c>
      <c r="AU412" s="89" t="s">
        <v>80</v>
      </c>
      <c r="AY412" s="6" t="s">
        <v>139</v>
      </c>
      <c r="BE412" s="156">
        <f>IF($N$412="základní",$J$412,0)</f>
        <v>0</v>
      </c>
      <c r="BF412" s="156">
        <f>IF($N$412="snížená",$J$412,0)</f>
        <v>0</v>
      </c>
      <c r="BG412" s="156">
        <f>IF($N$412="zákl. přenesená",$J$412,0)</f>
        <v>0</v>
      </c>
      <c r="BH412" s="156">
        <f>IF($N$412="sníž. přenesená",$J$412,0)</f>
        <v>0</v>
      </c>
      <c r="BI412" s="156">
        <f>IF($N$412="nulová",$J$412,0)</f>
        <v>0</v>
      </c>
      <c r="BJ412" s="89" t="s">
        <v>21</v>
      </c>
      <c r="BK412" s="156">
        <f>ROUND($I$412*$H$412,2)</f>
        <v>0</v>
      </c>
      <c r="BL412" s="89" t="s">
        <v>233</v>
      </c>
      <c r="BM412" s="89" t="s">
        <v>729</v>
      </c>
    </row>
    <row r="413" spans="2:47" s="6" customFormat="1" ht="16.5" customHeight="1">
      <c r="B413" s="23"/>
      <c r="C413" s="24"/>
      <c r="D413" s="157" t="s">
        <v>149</v>
      </c>
      <c r="E413" s="24"/>
      <c r="F413" s="158" t="s">
        <v>730</v>
      </c>
      <c r="G413" s="24"/>
      <c r="H413" s="24"/>
      <c r="J413" s="24"/>
      <c r="K413" s="24"/>
      <c r="L413" s="43"/>
      <c r="M413" s="56"/>
      <c r="N413" s="24"/>
      <c r="O413" s="24"/>
      <c r="P413" s="24"/>
      <c r="Q413" s="24"/>
      <c r="R413" s="24"/>
      <c r="S413" s="24"/>
      <c r="T413" s="57"/>
      <c r="AT413" s="6" t="s">
        <v>149</v>
      </c>
      <c r="AU413" s="6" t="s">
        <v>80</v>
      </c>
    </row>
    <row r="414" spans="2:51" s="6" customFormat="1" ht="15.75" customHeight="1">
      <c r="B414" s="159"/>
      <c r="C414" s="160"/>
      <c r="D414" s="161" t="s">
        <v>156</v>
      </c>
      <c r="E414" s="160"/>
      <c r="F414" s="162" t="s">
        <v>731</v>
      </c>
      <c r="G414" s="160"/>
      <c r="H414" s="163">
        <v>1.1</v>
      </c>
      <c r="J414" s="160"/>
      <c r="K414" s="160"/>
      <c r="L414" s="164"/>
      <c r="M414" s="165"/>
      <c r="N414" s="160"/>
      <c r="O414" s="160"/>
      <c r="P414" s="160"/>
      <c r="Q414" s="160"/>
      <c r="R414" s="160"/>
      <c r="S414" s="160"/>
      <c r="T414" s="166"/>
      <c r="AT414" s="167" t="s">
        <v>156</v>
      </c>
      <c r="AU414" s="167" t="s">
        <v>80</v>
      </c>
      <c r="AV414" s="167" t="s">
        <v>80</v>
      </c>
      <c r="AW414" s="167" t="s">
        <v>93</v>
      </c>
      <c r="AX414" s="167" t="s">
        <v>21</v>
      </c>
      <c r="AY414" s="167" t="s">
        <v>139</v>
      </c>
    </row>
    <row r="415" spans="2:65" s="6" customFormat="1" ht="15.75" customHeight="1">
      <c r="B415" s="23"/>
      <c r="C415" s="145" t="s">
        <v>732</v>
      </c>
      <c r="D415" s="145" t="s">
        <v>142</v>
      </c>
      <c r="E415" s="146" t="s">
        <v>733</v>
      </c>
      <c r="F415" s="147" t="s">
        <v>734</v>
      </c>
      <c r="G415" s="148" t="s">
        <v>180</v>
      </c>
      <c r="H415" s="149">
        <v>0.004</v>
      </c>
      <c r="I415" s="150"/>
      <c r="J415" s="151">
        <f>ROUND($I$415*$H$415,2)</f>
        <v>0</v>
      </c>
      <c r="K415" s="147" t="s">
        <v>146</v>
      </c>
      <c r="L415" s="43"/>
      <c r="M415" s="152"/>
      <c r="N415" s="153" t="s">
        <v>43</v>
      </c>
      <c r="O415" s="24"/>
      <c r="P415" s="154">
        <f>$O$415*$H$415</f>
        <v>0</v>
      </c>
      <c r="Q415" s="154">
        <v>0</v>
      </c>
      <c r="R415" s="154">
        <f>$Q$415*$H$415</f>
        <v>0</v>
      </c>
      <c r="S415" s="154">
        <v>0</v>
      </c>
      <c r="T415" s="155">
        <f>$S$415*$H$415</f>
        <v>0</v>
      </c>
      <c r="AR415" s="89" t="s">
        <v>233</v>
      </c>
      <c r="AT415" s="89" t="s">
        <v>142</v>
      </c>
      <c r="AU415" s="89" t="s">
        <v>80</v>
      </c>
      <c r="AY415" s="6" t="s">
        <v>139</v>
      </c>
      <c r="BE415" s="156">
        <f>IF($N$415="základní",$J$415,0)</f>
        <v>0</v>
      </c>
      <c r="BF415" s="156">
        <f>IF($N$415="snížená",$J$415,0)</f>
        <v>0</v>
      </c>
      <c r="BG415" s="156">
        <f>IF($N$415="zákl. přenesená",$J$415,0)</f>
        <v>0</v>
      </c>
      <c r="BH415" s="156">
        <f>IF($N$415="sníž. přenesená",$J$415,0)</f>
        <v>0</v>
      </c>
      <c r="BI415" s="156">
        <f>IF($N$415="nulová",$J$415,0)</f>
        <v>0</v>
      </c>
      <c r="BJ415" s="89" t="s">
        <v>21</v>
      </c>
      <c r="BK415" s="156">
        <f>ROUND($I$415*$H$415,2)</f>
        <v>0</v>
      </c>
      <c r="BL415" s="89" t="s">
        <v>233</v>
      </c>
      <c r="BM415" s="89" t="s">
        <v>735</v>
      </c>
    </row>
    <row r="416" spans="2:47" s="6" customFormat="1" ht="27" customHeight="1">
      <c r="B416" s="23"/>
      <c r="C416" s="24"/>
      <c r="D416" s="157" t="s">
        <v>149</v>
      </c>
      <c r="E416" s="24"/>
      <c r="F416" s="158" t="s">
        <v>736</v>
      </c>
      <c r="G416" s="24"/>
      <c r="H416" s="24"/>
      <c r="J416" s="24"/>
      <c r="K416" s="24"/>
      <c r="L416" s="43"/>
      <c r="M416" s="56"/>
      <c r="N416" s="24"/>
      <c r="O416" s="24"/>
      <c r="P416" s="24"/>
      <c r="Q416" s="24"/>
      <c r="R416" s="24"/>
      <c r="S416" s="24"/>
      <c r="T416" s="57"/>
      <c r="AT416" s="6" t="s">
        <v>149</v>
      </c>
      <c r="AU416" s="6" t="s">
        <v>80</v>
      </c>
    </row>
    <row r="417" spans="2:63" s="132" customFormat="1" ht="30.75" customHeight="1">
      <c r="B417" s="133"/>
      <c r="C417" s="134"/>
      <c r="D417" s="134" t="s">
        <v>71</v>
      </c>
      <c r="E417" s="143" t="s">
        <v>737</v>
      </c>
      <c r="F417" s="143" t="s">
        <v>738</v>
      </c>
      <c r="G417" s="134"/>
      <c r="H417" s="134"/>
      <c r="J417" s="144">
        <f>$BK$417</f>
        <v>0</v>
      </c>
      <c r="K417" s="134"/>
      <c r="L417" s="137"/>
      <c r="M417" s="138"/>
      <c r="N417" s="134"/>
      <c r="O417" s="134"/>
      <c r="P417" s="139">
        <f>SUM($P$418:$P$440)</f>
        <v>0</v>
      </c>
      <c r="Q417" s="134"/>
      <c r="R417" s="139">
        <f>SUM($R$418:$R$440)</f>
        <v>0.1562</v>
      </c>
      <c r="S417" s="134"/>
      <c r="T417" s="140">
        <f>SUM($T$418:$T$440)</f>
        <v>0.0766</v>
      </c>
      <c r="AR417" s="141" t="s">
        <v>80</v>
      </c>
      <c r="AT417" s="141" t="s">
        <v>71</v>
      </c>
      <c r="AU417" s="141" t="s">
        <v>21</v>
      </c>
      <c r="AY417" s="141" t="s">
        <v>139</v>
      </c>
      <c r="BK417" s="142">
        <f>SUM($BK$418:$BK$440)</f>
        <v>0</v>
      </c>
    </row>
    <row r="418" spans="2:65" s="6" customFormat="1" ht="15.75" customHeight="1">
      <c r="B418" s="23"/>
      <c r="C418" s="145" t="s">
        <v>739</v>
      </c>
      <c r="D418" s="145" t="s">
        <v>142</v>
      </c>
      <c r="E418" s="146" t="s">
        <v>740</v>
      </c>
      <c r="F418" s="147" t="s">
        <v>741</v>
      </c>
      <c r="G418" s="148" t="s">
        <v>742</v>
      </c>
      <c r="H418" s="149">
        <v>1</v>
      </c>
      <c r="I418" s="150"/>
      <c r="J418" s="151">
        <f>ROUND($I$418*$H$418,2)</f>
        <v>0</v>
      </c>
      <c r="K418" s="147" t="s">
        <v>146</v>
      </c>
      <c r="L418" s="43"/>
      <c r="M418" s="152"/>
      <c r="N418" s="153" t="s">
        <v>43</v>
      </c>
      <c r="O418" s="24"/>
      <c r="P418" s="154">
        <f>$O$418*$H$418</f>
        <v>0</v>
      </c>
      <c r="Q418" s="154">
        <v>0.015</v>
      </c>
      <c r="R418" s="154">
        <f>$Q$418*$H$418</f>
        <v>0.015</v>
      </c>
      <c r="S418" s="154">
        <v>0</v>
      </c>
      <c r="T418" s="155">
        <f>$S$418*$H$418</f>
        <v>0</v>
      </c>
      <c r="AR418" s="89" t="s">
        <v>233</v>
      </c>
      <c r="AT418" s="89" t="s">
        <v>142</v>
      </c>
      <c r="AU418" s="89" t="s">
        <v>80</v>
      </c>
      <c r="AY418" s="6" t="s">
        <v>139</v>
      </c>
      <c r="BE418" s="156">
        <f>IF($N$418="základní",$J$418,0)</f>
        <v>0</v>
      </c>
      <c r="BF418" s="156">
        <f>IF($N$418="snížená",$J$418,0)</f>
        <v>0</v>
      </c>
      <c r="BG418" s="156">
        <f>IF($N$418="zákl. přenesená",$J$418,0)</f>
        <v>0</v>
      </c>
      <c r="BH418" s="156">
        <f>IF($N$418="sníž. přenesená",$J$418,0)</f>
        <v>0</v>
      </c>
      <c r="BI418" s="156">
        <f>IF($N$418="nulová",$J$418,0)</f>
        <v>0</v>
      </c>
      <c r="BJ418" s="89" t="s">
        <v>21</v>
      </c>
      <c r="BK418" s="156">
        <f>ROUND($I$418*$H$418,2)</f>
        <v>0</v>
      </c>
      <c r="BL418" s="89" t="s">
        <v>233</v>
      </c>
      <c r="BM418" s="89" t="s">
        <v>743</v>
      </c>
    </row>
    <row r="419" spans="2:47" s="6" customFormat="1" ht="16.5" customHeight="1">
      <c r="B419" s="23"/>
      <c r="C419" s="24"/>
      <c r="D419" s="157" t="s">
        <v>149</v>
      </c>
      <c r="E419" s="24"/>
      <c r="F419" s="158" t="s">
        <v>741</v>
      </c>
      <c r="G419" s="24"/>
      <c r="H419" s="24"/>
      <c r="J419" s="24"/>
      <c r="K419" s="24"/>
      <c r="L419" s="43"/>
      <c r="M419" s="56"/>
      <c r="N419" s="24"/>
      <c r="O419" s="24"/>
      <c r="P419" s="24"/>
      <c r="Q419" s="24"/>
      <c r="R419" s="24"/>
      <c r="S419" s="24"/>
      <c r="T419" s="57"/>
      <c r="AT419" s="6" t="s">
        <v>149</v>
      </c>
      <c r="AU419" s="6" t="s">
        <v>80</v>
      </c>
    </row>
    <row r="420" spans="2:65" s="6" customFormat="1" ht="15.75" customHeight="1">
      <c r="B420" s="23"/>
      <c r="C420" s="145" t="s">
        <v>744</v>
      </c>
      <c r="D420" s="145" t="s">
        <v>142</v>
      </c>
      <c r="E420" s="146" t="s">
        <v>745</v>
      </c>
      <c r="F420" s="147" t="s">
        <v>746</v>
      </c>
      <c r="G420" s="148" t="s">
        <v>742</v>
      </c>
      <c r="H420" s="149">
        <v>1</v>
      </c>
      <c r="I420" s="150"/>
      <c r="J420" s="151">
        <f>ROUND($I$420*$H$420,2)</f>
        <v>0</v>
      </c>
      <c r="K420" s="147" t="s">
        <v>146</v>
      </c>
      <c r="L420" s="43"/>
      <c r="M420" s="152"/>
      <c r="N420" s="153" t="s">
        <v>43</v>
      </c>
      <c r="O420" s="24"/>
      <c r="P420" s="154">
        <f>$O$420*$H$420</f>
        <v>0</v>
      </c>
      <c r="Q420" s="154">
        <v>0.06</v>
      </c>
      <c r="R420" s="154">
        <f>$Q$420*$H$420</f>
        <v>0.06</v>
      </c>
      <c r="S420" s="154">
        <v>0</v>
      </c>
      <c r="T420" s="155">
        <f>$S$420*$H$420</f>
        <v>0</v>
      </c>
      <c r="AR420" s="89" t="s">
        <v>233</v>
      </c>
      <c r="AT420" s="89" t="s">
        <v>142</v>
      </c>
      <c r="AU420" s="89" t="s">
        <v>80</v>
      </c>
      <c r="AY420" s="6" t="s">
        <v>139</v>
      </c>
      <c r="BE420" s="156">
        <f>IF($N$420="základní",$J$420,0)</f>
        <v>0</v>
      </c>
      <c r="BF420" s="156">
        <f>IF($N$420="snížená",$J$420,0)</f>
        <v>0</v>
      </c>
      <c r="BG420" s="156">
        <f>IF($N$420="zákl. přenesená",$J$420,0)</f>
        <v>0</v>
      </c>
      <c r="BH420" s="156">
        <f>IF($N$420="sníž. přenesená",$J$420,0)</f>
        <v>0</v>
      </c>
      <c r="BI420" s="156">
        <f>IF($N$420="nulová",$J$420,0)</f>
        <v>0</v>
      </c>
      <c r="BJ420" s="89" t="s">
        <v>21</v>
      </c>
      <c r="BK420" s="156">
        <f>ROUND($I$420*$H$420,2)</f>
        <v>0</v>
      </c>
      <c r="BL420" s="89" t="s">
        <v>233</v>
      </c>
      <c r="BM420" s="89" t="s">
        <v>747</v>
      </c>
    </row>
    <row r="421" spans="2:47" s="6" customFormat="1" ht="16.5" customHeight="1">
      <c r="B421" s="23"/>
      <c r="C421" s="24"/>
      <c r="D421" s="157" t="s">
        <v>149</v>
      </c>
      <c r="E421" s="24"/>
      <c r="F421" s="158" t="s">
        <v>746</v>
      </c>
      <c r="G421" s="24"/>
      <c r="H421" s="24"/>
      <c r="J421" s="24"/>
      <c r="K421" s="24"/>
      <c r="L421" s="43"/>
      <c r="M421" s="56"/>
      <c r="N421" s="24"/>
      <c r="O421" s="24"/>
      <c r="P421" s="24"/>
      <c r="Q421" s="24"/>
      <c r="R421" s="24"/>
      <c r="S421" s="24"/>
      <c r="T421" s="57"/>
      <c r="AT421" s="6" t="s">
        <v>149</v>
      </c>
      <c r="AU421" s="6" t="s">
        <v>80</v>
      </c>
    </row>
    <row r="422" spans="2:65" s="6" customFormat="1" ht="15.75" customHeight="1">
      <c r="B422" s="23"/>
      <c r="C422" s="145" t="s">
        <v>748</v>
      </c>
      <c r="D422" s="145" t="s">
        <v>142</v>
      </c>
      <c r="E422" s="146" t="s">
        <v>749</v>
      </c>
      <c r="F422" s="147" t="s">
        <v>750</v>
      </c>
      <c r="G422" s="148" t="s">
        <v>518</v>
      </c>
      <c r="H422" s="149">
        <v>2</v>
      </c>
      <c r="I422" s="150"/>
      <c r="J422" s="151">
        <f>ROUND($I$422*$H$422,2)</f>
        <v>0</v>
      </c>
      <c r="K422" s="147" t="s">
        <v>146</v>
      </c>
      <c r="L422" s="43"/>
      <c r="M422" s="152"/>
      <c r="N422" s="153" t="s">
        <v>43</v>
      </c>
      <c r="O422" s="24"/>
      <c r="P422" s="154">
        <f>$O$422*$H$422</f>
        <v>0</v>
      </c>
      <c r="Q422" s="154">
        <v>0.028</v>
      </c>
      <c r="R422" s="154">
        <f>$Q$422*$H$422</f>
        <v>0.056</v>
      </c>
      <c r="S422" s="154">
        <v>0</v>
      </c>
      <c r="T422" s="155">
        <f>$S$422*$H$422</f>
        <v>0</v>
      </c>
      <c r="AR422" s="89" t="s">
        <v>233</v>
      </c>
      <c r="AT422" s="89" t="s">
        <v>142</v>
      </c>
      <c r="AU422" s="89" t="s">
        <v>80</v>
      </c>
      <c r="AY422" s="6" t="s">
        <v>139</v>
      </c>
      <c r="BE422" s="156">
        <f>IF($N$422="základní",$J$422,0)</f>
        <v>0</v>
      </c>
      <c r="BF422" s="156">
        <f>IF($N$422="snížená",$J$422,0)</f>
        <v>0</v>
      </c>
      <c r="BG422" s="156">
        <f>IF($N$422="zákl. přenesená",$J$422,0)</f>
        <v>0</v>
      </c>
      <c r="BH422" s="156">
        <f>IF($N$422="sníž. přenesená",$J$422,0)</f>
        <v>0</v>
      </c>
      <c r="BI422" s="156">
        <f>IF($N$422="nulová",$J$422,0)</f>
        <v>0</v>
      </c>
      <c r="BJ422" s="89" t="s">
        <v>21</v>
      </c>
      <c r="BK422" s="156">
        <f>ROUND($I$422*$H$422,2)</f>
        <v>0</v>
      </c>
      <c r="BL422" s="89" t="s">
        <v>233</v>
      </c>
      <c r="BM422" s="89" t="s">
        <v>751</v>
      </c>
    </row>
    <row r="423" spans="2:47" s="6" customFormat="1" ht="16.5" customHeight="1">
      <c r="B423" s="23"/>
      <c r="C423" s="24"/>
      <c r="D423" s="157" t="s">
        <v>149</v>
      </c>
      <c r="E423" s="24"/>
      <c r="F423" s="158" t="s">
        <v>750</v>
      </c>
      <c r="G423" s="24"/>
      <c r="H423" s="24"/>
      <c r="J423" s="24"/>
      <c r="K423" s="24"/>
      <c r="L423" s="43"/>
      <c r="M423" s="56"/>
      <c r="N423" s="24"/>
      <c r="O423" s="24"/>
      <c r="P423" s="24"/>
      <c r="Q423" s="24"/>
      <c r="R423" s="24"/>
      <c r="S423" s="24"/>
      <c r="T423" s="57"/>
      <c r="AT423" s="6" t="s">
        <v>149</v>
      </c>
      <c r="AU423" s="6" t="s">
        <v>80</v>
      </c>
    </row>
    <row r="424" spans="2:51" s="6" customFormat="1" ht="15.75" customHeight="1">
      <c r="B424" s="159"/>
      <c r="C424" s="160"/>
      <c r="D424" s="161" t="s">
        <v>156</v>
      </c>
      <c r="E424" s="160"/>
      <c r="F424" s="162" t="s">
        <v>80</v>
      </c>
      <c r="G424" s="160"/>
      <c r="H424" s="163">
        <v>2</v>
      </c>
      <c r="J424" s="160"/>
      <c r="K424" s="160"/>
      <c r="L424" s="164"/>
      <c r="M424" s="165"/>
      <c r="N424" s="160"/>
      <c r="O424" s="160"/>
      <c r="P424" s="160"/>
      <c r="Q424" s="160"/>
      <c r="R424" s="160"/>
      <c r="S424" s="160"/>
      <c r="T424" s="166"/>
      <c r="AT424" s="167" t="s">
        <v>156</v>
      </c>
      <c r="AU424" s="167" t="s">
        <v>80</v>
      </c>
      <c r="AV424" s="167" t="s">
        <v>80</v>
      </c>
      <c r="AW424" s="167" t="s">
        <v>93</v>
      </c>
      <c r="AX424" s="167" t="s">
        <v>21</v>
      </c>
      <c r="AY424" s="167" t="s">
        <v>139</v>
      </c>
    </row>
    <row r="425" spans="2:65" s="6" customFormat="1" ht="15.75" customHeight="1">
      <c r="B425" s="23"/>
      <c r="C425" s="145" t="s">
        <v>752</v>
      </c>
      <c r="D425" s="145" t="s">
        <v>142</v>
      </c>
      <c r="E425" s="146" t="s">
        <v>753</v>
      </c>
      <c r="F425" s="147" t="s">
        <v>754</v>
      </c>
      <c r="G425" s="148" t="s">
        <v>755</v>
      </c>
      <c r="H425" s="149">
        <v>1</v>
      </c>
      <c r="I425" s="150"/>
      <c r="J425" s="151">
        <f>ROUND($I$425*$H$425,2)</f>
        <v>0</v>
      </c>
      <c r="K425" s="147" t="s">
        <v>146</v>
      </c>
      <c r="L425" s="43"/>
      <c r="M425" s="152"/>
      <c r="N425" s="153" t="s">
        <v>43</v>
      </c>
      <c r="O425" s="24"/>
      <c r="P425" s="154">
        <f>$O$425*$H$425</f>
        <v>0</v>
      </c>
      <c r="Q425" s="154">
        <v>0.02295</v>
      </c>
      <c r="R425" s="154">
        <f>$Q$425*$H$425</f>
        <v>0.02295</v>
      </c>
      <c r="S425" s="154">
        <v>0</v>
      </c>
      <c r="T425" s="155">
        <f>$S$425*$H$425</f>
        <v>0</v>
      </c>
      <c r="AR425" s="89" t="s">
        <v>233</v>
      </c>
      <c r="AT425" s="89" t="s">
        <v>142</v>
      </c>
      <c r="AU425" s="89" t="s">
        <v>80</v>
      </c>
      <c r="AY425" s="6" t="s">
        <v>139</v>
      </c>
      <c r="BE425" s="156">
        <f>IF($N$425="základní",$J$425,0)</f>
        <v>0</v>
      </c>
      <c r="BF425" s="156">
        <f>IF($N$425="snížená",$J$425,0)</f>
        <v>0</v>
      </c>
      <c r="BG425" s="156">
        <f>IF($N$425="zákl. přenesená",$J$425,0)</f>
        <v>0</v>
      </c>
      <c r="BH425" s="156">
        <f>IF($N$425="sníž. přenesená",$J$425,0)</f>
        <v>0</v>
      </c>
      <c r="BI425" s="156">
        <f>IF($N$425="nulová",$J$425,0)</f>
        <v>0</v>
      </c>
      <c r="BJ425" s="89" t="s">
        <v>21</v>
      </c>
      <c r="BK425" s="156">
        <f>ROUND($I$425*$H$425,2)</f>
        <v>0</v>
      </c>
      <c r="BL425" s="89" t="s">
        <v>233</v>
      </c>
      <c r="BM425" s="89" t="s">
        <v>756</v>
      </c>
    </row>
    <row r="426" spans="2:47" s="6" customFormat="1" ht="16.5" customHeight="1">
      <c r="B426" s="23"/>
      <c r="C426" s="24"/>
      <c r="D426" s="157" t="s">
        <v>149</v>
      </c>
      <c r="E426" s="24"/>
      <c r="F426" s="158" t="s">
        <v>754</v>
      </c>
      <c r="G426" s="24"/>
      <c r="H426" s="24"/>
      <c r="J426" s="24"/>
      <c r="K426" s="24"/>
      <c r="L426" s="43"/>
      <c r="M426" s="56"/>
      <c r="N426" s="24"/>
      <c r="O426" s="24"/>
      <c r="P426" s="24"/>
      <c r="Q426" s="24"/>
      <c r="R426" s="24"/>
      <c r="S426" s="24"/>
      <c r="T426" s="57"/>
      <c r="AT426" s="6" t="s">
        <v>149</v>
      </c>
      <c r="AU426" s="6" t="s">
        <v>80</v>
      </c>
    </row>
    <row r="427" spans="2:65" s="6" customFormat="1" ht="15.75" customHeight="1">
      <c r="B427" s="23"/>
      <c r="C427" s="145" t="s">
        <v>757</v>
      </c>
      <c r="D427" s="145" t="s">
        <v>142</v>
      </c>
      <c r="E427" s="146" t="s">
        <v>758</v>
      </c>
      <c r="F427" s="147" t="s">
        <v>759</v>
      </c>
      <c r="G427" s="148" t="s">
        <v>145</v>
      </c>
      <c r="H427" s="149">
        <v>2</v>
      </c>
      <c r="I427" s="150"/>
      <c r="J427" s="151">
        <f>ROUND($I$427*$H$427,2)</f>
        <v>0</v>
      </c>
      <c r="K427" s="147" t="s">
        <v>146</v>
      </c>
      <c r="L427" s="43"/>
      <c r="M427" s="152"/>
      <c r="N427" s="153" t="s">
        <v>43</v>
      </c>
      <c r="O427" s="24"/>
      <c r="P427" s="154">
        <f>$O$427*$H$427</f>
        <v>0</v>
      </c>
      <c r="Q427" s="154">
        <v>0</v>
      </c>
      <c r="R427" s="154">
        <f>$Q$427*$H$427</f>
        <v>0</v>
      </c>
      <c r="S427" s="154">
        <v>0.0018</v>
      </c>
      <c r="T427" s="155">
        <f>$S$427*$H$427</f>
        <v>0.0036</v>
      </c>
      <c r="AR427" s="89" t="s">
        <v>233</v>
      </c>
      <c r="AT427" s="89" t="s">
        <v>142</v>
      </c>
      <c r="AU427" s="89" t="s">
        <v>80</v>
      </c>
      <c r="AY427" s="6" t="s">
        <v>139</v>
      </c>
      <c r="BE427" s="156">
        <f>IF($N$427="základní",$J$427,0)</f>
        <v>0</v>
      </c>
      <c r="BF427" s="156">
        <f>IF($N$427="snížená",$J$427,0)</f>
        <v>0</v>
      </c>
      <c r="BG427" s="156">
        <f>IF($N$427="zákl. přenesená",$J$427,0)</f>
        <v>0</v>
      </c>
      <c r="BH427" s="156">
        <f>IF($N$427="sníž. přenesená",$J$427,0)</f>
        <v>0</v>
      </c>
      <c r="BI427" s="156">
        <f>IF($N$427="nulová",$J$427,0)</f>
        <v>0</v>
      </c>
      <c r="BJ427" s="89" t="s">
        <v>21</v>
      </c>
      <c r="BK427" s="156">
        <f>ROUND($I$427*$H$427,2)</f>
        <v>0</v>
      </c>
      <c r="BL427" s="89" t="s">
        <v>233</v>
      </c>
      <c r="BM427" s="89" t="s">
        <v>760</v>
      </c>
    </row>
    <row r="428" spans="2:47" s="6" customFormat="1" ht="16.5" customHeight="1">
      <c r="B428" s="23"/>
      <c r="C428" s="24"/>
      <c r="D428" s="157" t="s">
        <v>149</v>
      </c>
      <c r="E428" s="24"/>
      <c r="F428" s="158" t="s">
        <v>759</v>
      </c>
      <c r="G428" s="24"/>
      <c r="H428" s="24"/>
      <c r="J428" s="24"/>
      <c r="K428" s="24"/>
      <c r="L428" s="43"/>
      <c r="M428" s="56"/>
      <c r="N428" s="24"/>
      <c r="O428" s="24"/>
      <c r="P428" s="24"/>
      <c r="Q428" s="24"/>
      <c r="R428" s="24"/>
      <c r="S428" s="24"/>
      <c r="T428" s="57"/>
      <c r="AT428" s="6" t="s">
        <v>149</v>
      </c>
      <c r="AU428" s="6" t="s">
        <v>80</v>
      </c>
    </row>
    <row r="429" spans="2:65" s="6" customFormat="1" ht="15.75" customHeight="1">
      <c r="B429" s="23"/>
      <c r="C429" s="145" t="s">
        <v>761</v>
      </c>
      <c r="D429" s="145" t="s">
        <v>142</v>
      </c>
      <c r="E429" s="146" t="s">
        <v>762</v>
      </c>
      <c r="F429" s="147" t="s">
        <v>763</v>
      </c>
      <c r="G429" s="148" t="s">
        <v>145</v>
      </c>
      <c r="H429" s="149">
        <v>2</v>
      </c>
      <c r="I429" s="150"/>
      <c r="J429" s="151">
        <f>ROUND($I$429*$H$429,2)</f>
        <v>0</v>
      </c>
      <c r="K429" s="147" t="s">
        <v>146</v>
      </c>
      <c r="L429" s="43"/>
      <c r="M429" s="152"/>
      <c r="N429" s="153" t="s">
        <v>43</v>
      </c>
      <c r="O429" s="24"/>
      <c r="P429" s="154">
        <f>$O$429*$H$429</f>
        <v>0</v>
      </c>
      <c r="Q429" s="154">
        <v>0</v>
      </c>
      <c r="R429" s="154">
        <f>$Q$429*$H$429</f>
        <v>0</v>
      </c>
      <c r="S429" s="154">
        <v>0.0125</v>
      </c>
      <c r="T429" s="155">
        <f>$S$429*$H$429</f>
        <v>0.025</v>
      </c>
      <c r="AR429" s="89" t="s">
        <v>233</v>
      </c>
      <c r="AT429" s="89" t="s">
        <v>142</v>
      </c>
      <c r="AU429" s="89" t="s">
        <v>80</v>
      </c>
      <c r="AY429" s="6" t="s">
        <v>139</v>
      </c>
      <c r="BE429" s="156">
        <f>IF($N$429="základní",$J$429,0)</f>
        <v>0</v>
      </c>
      <c r="BF429" s="156">
        <f>IF($N$429="snížená",$J$429,0)</f>
        <v>0</v>
      </c>
      <c r="BG429" s="156">
        <f>IF($N$429="zákl. přenesená",$J$429,0)</f>
        <v>0</v>
      </c>
      <c r="BH429" s="156">
        <f>IF($N$429="sníž. přenesená",$J$429,0)</f>
        <v>0</v>
      </c>
      <c r="BI429" s="156">
        <f>IF($N$429="nulová",$J$429,0)</f>
        <v>0</v>
      </c>
      <c r="BJ429" s="89" t="s">
        <v>21</v>
      </c>
      <c r="BK429" s="156">
        <f>ROUND($I$429*$H$429,2)</f>
        <v>0</v>
      </c>
      <c r="BL429" s="89" t="s">
        <v>233</v>
      </c>
      <c r="BM429" s="89" t="s">
        <v>764</v>
      </c>
    </row>
    <row r="430" spans="2:47" s="6" customFormat="1" ht="27" customHeight="1">
      <c r="B430" s="23"/>
      <c r="C430" s="24"/>
      <c r="D430" s="157" t="s">
        <v>149</v>
      </c>
      <c r="E430" s="24"/>
      <c r="F430" s="158" t="s">
        <v>765</v>
      </c>
      <c r="G430" s="24"/>
      <c r="H430" s="24"/>
      <c r="J430" s="24"/>
      <c r="K430" s="24"/>
      <c r="L430" s="43"/>
      <c r="M430" s="56"/>
      <c r="N430" s="24"/>
      <c r="O430" s="24"/>
      <c r="P430" s="24"/>
      <c r="Q430" s="24"/>
      <c r="R430" s="24"/>
      <c r="S430" s="24"/>
      <c r="T430" s="57"/>
      <c r="AT430" s="6" t="s">
        <v>149</v>
      </c>
      <c r="AU430" s="6" t="s">
        <v>80</v>
      </c>
    </row>
    <row r="431" spans="2:65" s="6" customFormat="1" ht="15.75" customHeight="1">
      <c r="B431" s="23"/>
      <c r="C431" s="145" t="s">
        <v>766</v>
      </c>
      <c r="D431" s="145" t="s">
        <v>142</v>
      </c>
      <c r="E431" s="146" t="s">
        <v>767</v>
      </c>
      <c r="F431" s="147" t="s">
        <v>768</v>
      </c>
      <c r="G431" s="148" t="s">
        <v>145</v>
      </c>
      <c r="H431" s="149">
        <v>2</v>
      </c>
      <c r="I431" s="150"/>
      <c r="J431" s="151">
        <f>ROUND($I$431*$H$431,2)</f>
        <v>0</v>
      </c>
      <c r="K431" s="147" t="s">
        <v>146</v>
      </c>
      <c r="L431" s="43"/>
      <c r="M431" s="152"/>
      <c r="N431" s="153" t="s">
        <v>43</v>
      </c>
      <c r="O431" s="24"/>
      <c r="P431" s="154">
        <f>$O$431*$H$431</f>
        <v>0</v>
      </c>
      <c r="Q431" s="154">
        <v>0</v>
      </c>
      <c r="R431" s="154">
        <f>$Q$431*$H$431</f>
        <v>0</v>
      </c>
      <c r="S431" s="154">
        <v>0.024</v>
      </c>
      <c r="T431" s="155">
        <f>$S$431*$H$431</f>
        <v>0.048</v>
      </c>
      <c r="AR431" s="89" t="s">
        <v>233</v>
      </c>
      <c r="AT431" s="89" t="s">
        <v>142</v>
      </c>
      <c r="AU431" s="89" t="s">
        <v>80</v>
      </c>
      <c r="AY431" s="6" t="s">
        <v>139</v>
      </c>
      <c r="BE431" s="156">
        <f>IF($N$431="základní",$J$431,0)</f>
        <v>0</v>
      </c>
      <c r="BF431" s="156">
        <f>IF($N$431="snížená",$J$431,0)</f>
        <v>0</v>
      </c>
      <c r="BG431" s="156">
        <f>IF($N$431="zákl. přenesená",$J$431,0)</f>
        <v>0</v>
      </c>
      <c r="BH431" s="156">
        <f>IF($N$431="sníž. přenesená",$J$431,0)</f>
        <v>0</v>
      </c>
      <c r="BI431" s="156">
        <f>IF($N$431="nulová",$J$431,0)</f>
        <v>0</v>
      </c>
      <c r="BJ431" s="89" t="s">
        <v>21</v>
      </c>
      <c r="BK431" s="156">
        <f>ROUND($I$431*$H$431,2)</f>
        <v>0</v>
      </c>
      <c r="BL431" s="89" t="s">
        <v>233</v>
      </c>
      <c r="BM431" s="89" t="s">
        <v>769</v>
      </c>
    </row>
    <row r="432" spans="2:47" s="6" customFormat="1" ht="16.5" customHeight="1">
      <c r="B432" s="23"/>
      <c r="C432" s="24"/>
      <c r="D432" s="157" t="s">
        <v>149</v>
      </c>
      <c r="E432" s="24"/>
      <c r="F432" s="158" t="s">
        <v>768</v>
      </c>
      <c r="G432" s="24"/>
      <c r="H432" s="24"/>
      <c r="J432" s="24"/>
      <c r="K432" s="24"/>
      <c r="L432" s="43"/>
      <c r="M432" s="56"/>
      <c r="N432" s="24"/>
      <c r="O432" s="24"/>
      <c r="P432" s="24"/>
      <c r="Q432" s="24"/>
      <c r="R432" s="24"/>
      <c r="S432" s="24"/>
      <c r="T432" s="57"/>
      <c r="AT432" s="6" t="s">
        <v>149</v>
      </c>
      <c r="AU432" s="6" t="s">
        <v>80</v>
      </c>
    </row>
    <row r="433" spans="2:65" s="6" customFormat="1" ht="15.75" customHeight="1">
      <c r="B433" s="23"/>
      <c r="C433" s="145" t="s">
        <v>770</v>
      </c>
      <c r="D433" s="145" t="s">
        <v>142</v>
      </c>
      <c r="E433" s="146" t="s">
        <v>771</v>
      </c>
      <c r="F433" s="147" t="s">
        <v>772</v>
      </c>
      <c r="G433" s="148" t="s">
        <v>145</v>
      </c>
      <c r="H433" s="149">
        <v>2</v>
      </c>
      <c r="I433" s="150"/>
      <c r="J433" s="151">
        <f>ROUND($I$433*$H$433,2)</f>
        <v>0</v>
      </c>
      <c r="K433" s="147" t="s">
        <v>146</v>
      </c>
      <c r="L433" s="43"/>
      <c r="M433" s="152"/>
      <c r="N433" s="153" t="s">
        <v>43</v>
      </c>
      <c r="O433" s="24"/>
      <c r="P433" s="154">
        <f>$O$433*$H$433</f>
        <v>0</v>
      </c>
      <c r="Q433" s="154">
        <v>0</v>
      </c>
      <c r="R433" s="154">
        <f>$Q$433*$H$433</f>
        <v>0</v>
      </c>
      <c r="S433" s="154">
        <v>0</v>
      </c>
      <c r="T433" s="155">
        <f>$S$433*$H$433</f>
        <v>0</v>
      </c>
      <c r="AR433" s="89" t="s">
        <v>233</v>
      </c>
      <c r="AT433" s="89" t="s">
        <v>142</v>
      </c>
      <c r="AU433" s="89" t="s">
        <v>80</v>
      </c>
      <c r="AY433" s="6" t="s">
        <v>139</v>
      </c>
      <c r="BE433" s="156">
        <f>IF($N$433="základní",$J$433,0)</f>
        <v>0</v>
      </c>
      <c r="BF433" s="156">
        <f>IF($N$433="snížená",$J$433,0)</f>
        <v>0</v>
      </c>
      <c r="BG433" s="156">
        <f>IF($N$433="zákl. přenesená",$J$433,0)</f>
        <v>0</v>
      </c>
      <c r="BH433" s="156">
        <f>IF($N$433="sníž. přenesená",$J$433,0)</f>
        <v>0</v>
      </c>
      <c r="BI433" s="156">
        <f>IF($N$433="nulová",$J$433,0)</f>
        <v>0</v>
      </c>
      <c r="BJ433" s="89" t="s">
        <v>21</v>
      </c>
      <c r="BK433" s="156">
        <f>ROUND($I$433*$H$433,2)</f>
        <v>0</v>
      </c>
      <c r="BL433" s="89" t="s">
        <v>233</v>
      </c>
      <c r="BM433" s="89" t="s">
        <v>773</v>
      </c>
    </row>
    <row r="434" spans="2:47" s="6" customFormat="1" ht="16.5" customHeight="1">
      <c r="B434" s="23"/>
      <c r="C434" s="24"/>
      <c r="D434" s="157" t="s">
        <v>149</v>
      </c>
      <c r="E434" s="24"/>
      <c r="F434" s="158" t="s">
        <v>774</v>
      </c>
      <c r="G434" s="24"/>
      <c r="H434" s="24"/>
      <c r="J434" s="24"/>
      <c r="K434" s="24"/>
      <c r="L434" s="43"/>
      <c r="M434" s="56"/>
      <c r="N434" s="24"/>
      <c r="O434" s="24"/>
      <c r="P434" s="24"/>
      <c r="Q434" s="24"/>
      <c r="R434" s="24"/>
      <c r="S434" s="24"/>
      <c r="T434" s="57"/>
      <c r="AT434" s="6" t="s">
        <v>149</v>
      </c>
      <c r="AU434" s="6" t="s">
        <v>80</v>
      </c>
    </row>
    <row r="435" spans="2:65" s="6" customFormat="1" ht="15.75" customHeight="1">
      <c r="B435" s="23"/>
      <c r="C435" s="168" t="s">
        <v>775</v>
      </c>
      <c r="D435" s="168" t="s">
        <v>186</v>
      </c>
      <c r="E435" s="169" t="s">
        <v>776</v>
      </c>
      <c r="F435" s="170" t="s">
        <v>777</v>
      </c>
      <c r="G435" s="171" t="s">
        <v>196</v>
      </c>
      <c r="H435" s="172">
        <v>1.5</v>
      </c>
      <c r="I435" s="173"/>
      <c r="J435" s="174">
        <f>ROUND($I$435*$H$435,2)</f>
        <v>0</v>
      </c>
      <c r="K435" s="170" t="s">
        <v>146</v>
      </c>
      <c r="L435" s="175"/>
      <c r="M435" s="176"/>
      <c r="N435" s="177" t="s">
        <v>43</v>
      </c>
      <c r="O435" s="24"/>
      <c r="P435" s="154">
        <f>$O$435*$H$435</f>
        <v>0</v>
      </c>
      <c r="Q435" s="154">
        <v>0.0015</v>
      </c>
      <c r="R435" s="154">
        <f>$Q$435*$H$435</f>
        <v>0.0022500000000000003</v>
      </c>
      <c r="S435" s="154">
        <v>0</v>
      </c>
      <c r="T435" s="155">
        <f>$S$435*$H$435</f>
        <v>0</v>
      </c>
      <c r="AR435" s="89" t="s">
        <v>325</v>
      </c>
      <c r="AT435" s="89" t="s">
        <v>186</v>
      </c>
      <c r="AU435" s="89" t="s">
        <v>80</v>
      </c>
      <c r="AY435" s="6" t="s">
        <v>139</v>
      </c>
      <c r="BE435" s="156">
        <f>IF($N$435="základní",$J$435,0)</f>
        <v>0</v>
      </c>
      <c r="BF435" s="156">
        <f>IF($N$435="snížená",$J$435,0)</f>
        <v>0</v>
      </c>
      <c r="BG435" s="156">
        <f>IF($N$435="zákl. přenesená",$J$435,0)</f>
        <v>0</v>
      </c>
      <c r="BH435" s="156">
        <f>IF($N$435="sníž. přenesená",$J$435,0)</f>
        <v>0</v>
      </c>
      <c r="BI435" s="156">
        <f>IF($N$435="nulová",$J$435,0)</f>
        <v>0</v>
      </c>
      <c r="BJ435" s="89" t="s">
        <v>21</v>
      </c>
      <c r="BK435" s="156">
        <f>ROUND($I$435*$H$435,2)</f>
        <v>0</v>
      </c>
      <c r="BL435" s="89" t="s">
        <v>233</v>
      </c>
      <c r="BM435" s="89" t="s">
        <v>778</v>
      </c>
    </row>
    <row r="436" spans="2:47" s="6" customFormat="1" ht="16.5" customHeight="1">
      <c r="B436" s="23"/>
      <c r="C436" s="24"/>
      <c r="D436" s="157" t="s">
        <v>149</v>
      </c>
      <c r="E436" s="24"/>
      <c r="F436" s="158" t="s">
        <v>777</v>
      </c>
      <c r="G436" s="24"/>
      <c r="H436" s="24"/>
      <c r="J436" s="24"/>
      <c r="K436" s="24"/>
      <c r="L436" s="43"/>
      <c r="M436" s="56"/>
      <c r="N436" s="24"/>
      <c r="O436" s="24"/>
      <c r="P436" s="24"/>
      <c r="Q436" s="24"/>
      <c r="R436" s="24"/>
      <c r="S436" s="24"/>
      <c r="T436" s="57"/>
      <c r="AT436" s="6" t="s">
        <v>149</v>
      </c>
      <c r="AU436" s="6" t="s">
        <v>80</v>
      </c>
    </row>
    <row r="437" spans="2:51" s="6" customFormat="1" ht="15.75" customHeight="1">
      <c r="B437" s="159"/>
      <c r="C437" s="160"/>
      <c r="D437" s="161" t="s">
        <v>156</v>
      </c>
      <c r="E437" s="160"/>
      <c r="F437" s="162" t="s">
        <v>779</v>
      </c>
      <c r="G437" s="160"/>
      <c r="H437" s="163">
        <v>1.1</v>
      </c>
      <c r="J437" s="160"/>
      <c r="K437" s="160"/>
      <c r="L437" s="164"/>
      <c r="M437" s="165"/>
      <c r="N437" s="160"/>
      <c r="O437" s="160"/>
      <c r="P437" s="160"/>
      <c r="Q437" s="160"/>
      <c r="R437" s="160"/>
      <c r="S437" s="160"/>
      <c r="T437" s="166"/>
      <c r="AT437" s="167" t="s">
        <v>156</v>
      </c>
      <c r="AU437" s="167" t="s">
        <v>80</v>
      </c>
      <c r="AV437" s="167" t="s">
        <v>80</v>
      </c>
      <c r="AW437" s="167" t="s">
        <v>93</v>
      </c>
      <c r="AX437" s="167" t="s">
        <v>72</v>
      </c>
      <c r="AY437" s="167" t="s">
        <v>139</v>
      </c>
    </row>
    <row r="438" spans="2:51" s="6" customFormat="1" ht="15.75" customHeight="1">
      <c r="B438" s="159"/>
      <c r="C438" s="160"/>
      <c r="D438" s="161" t="s">
        <v>156</v>
      </c>
      <c r="E438" s="160"/>
      <c r="F438" s="162" t="s">
        <v>780</v>
      </c>
      <c r="G438" s="160"/>
      <c r="H438" s="163">
        <v>1.5</v>
      </c>
      <c r="J438" s="160"/>
      <c r="K438" s="160"/>
      <c r="L438" s="164"/>
      <c r="M438" s="165"/>
      <c r="N438" s="160"/>
      <c r="O438" s="160"/>
      <c r="P438" s="160"/>
      <c r="Q438" s="160"/>
      <c r="R438" s="160"/>
      <c r="S438" s="160"/>
      <c r="T438" s="166"/>
      <c r="AT438" s="167" t="s">
        <v>156</v>
      </c>
      <c r="AU438" s="167" t="s">
        <v>80</v>
      </c>
      <c r="AV438" s="167" t="s">
        <v>80</v>
      </c>
      <c r="AW438" s="167" t="s">
        <v>93</v>
      </c>
      <c r="AX438" s="167" t="s">
        <v>21</v>
      </c>
      <c r="AY438" s="167" t="s">
        <v>139</v>
      </c>
    </row>
    <row r="439" spans="2:65" s="6" customFormat="1" ht="15.75" customHeight="1">
      <c r="B439" s="23"/>
      <c r="C439" s="145" t="s">
        <v>781</v>
      </c>
      <c r="D439" s="145" t="s">
        <v>142</v>
      </c>
      <c r="E439" s="146" t="s">
        <v>782</v>
      </c>
      <c r="F439" s="147" t="s">
        <v>783</v>
      </c>
      <c r="G439" s="148" t="s">
        <v>180</v>
      </c>
      <c r="H439" s="149">
        <v>0.156</v>
      </c>
      <c r="I439" s="150"/>
      <c r="J439" s="151">
        <f>ROUND($I$439*$H$439,2)</f>
        <v>0</v>
      </c>
      <c r="K439" s="147" t="s">
        <v>146</v>
      </c>
      <c r="L439" s="43"/>
      <c r="M439" s="152"/>
      <c r="N439" s="153" t="s">
        <v>43</v>
      </c>
      <c r="O439" s="24"/>
      <c r="P439" s="154">
        <f>$O$439*$H$439</f>
        <v>0</v>
      </c>
      <c r="Q439" s="154">
        <v>0</v>
      </c>
      <c r="R439" s="154">
        <f>$Q$439*$H$439</f>
        <v>0</v>
      </c>
      <c r="S439" s="154">
        <v>0</v>
      </c>
      <c r="T439" s="155">
        <f>$S$439*$H$439</f>
        <v>0</v>
      </c>
      <c r="AR439" s="89" t="s">
        <v>233</v>
      </c>
      <c r="AT439" s="89" t="s">
        <v>142</v>
      </c>
      <c r="AU439" s="89" t="s">
        <v>80</v>
      </c>
      <c r="AY439" s="6" t="s">
        <v>139</v>
      </c>
      <c r="BE439" s="156">
        <f>IF($N$439="základní",$J$439,0)</f>
        <v>0</v>
      </c>
      <c r="BF439" s="156">
        <f>IF($N$439="snížená",$J$439,0)</f>
        <v>0</v>
      </c>
      <c r="BG439" s="156">
        <f>IF($N$439="zákl. přenesená",$J$439,0)</f>
        <v>0</v>
      </c>
      <c r="BH439" s="156">
        <f>IF($N$439="sníž. přenesená",$J$439,0)</f>
        <v>0</v>
      </c>
      <c r="BI439" s="156">
        <f>IF($N$439="nulová",$J$439,0)</f>
        <v>0</v>
      </c>
      <c r="BJ439" s="89" t="s">
        <v>21</v>
      </c>
      <c r="BK439" s="156">
        <f>ROUND($I$439*$H$439,2)</f>
        <v>0</v>
      </c>
      <c r="BL439" s="89" t="s">
        <v>233</v>
      </c>
      <c r="BM439" s="89" t="s">
        <v>784</v>
      </c>
    </row>
    <row r="440" spans="2:47" s="6" customFormat="1" ht="16.5" customHeight="1">
      <c r="B440" s="23"/>
      <c r="C440" s="24"/>
      <c r="D440" s="157" t="s">
        <v>149</v>
      </c>
      <c r="E440" s="24"/>
      <c r="F440" s="158" t="s">
        <v>783</v>
      </c>
      <c r="G440" s="24"/>
      <c r="H440" s="24"/>
      <c r="J440" s="24"/>
      <c r="K440" s="24"/>
      <c r="L440" s="43"/>
      <c r="M440" s="56"/>
      <c r="N440" s="24"/>
      <c r="O440" s="24"/>
      <c r="P440" s="24"/>
      <c r="Q440" s="24"/>
      <c r="R440" s="24"/>
      <c r="S440" s="24"/>
      <c r="T440" s="57"/>
      <c r="AT440" s="6" t="s">
        <v>149</v>
      </c>
      <c r="AU440" s="6" t="s">
        <v>80</v>
      </c>
    </row>
    <row r="441" spans="2:63" s="132" customFormat="1" ht="30.75" customHeight="1">
      <c r="B441" s="133"/>
      <c r="C441" s="134"/>
      <c r="D441" s="134" t="s">
        <v>71</v>
      </c>
      <c r="E441" s="143" t="s">
        <v>785</v>
      </c>
      <c r="F441" s="143" t="s">
        <v>786</v>
      </c>
      <c r="G441" s="134"/>
      <c r="H441" s="134"/>
      <c r="J441" s="144">
        <f>$BK$441</f>
        <v>0</v>
      </c>
      <c r="K441" s="134"/>
      <c r="L441" s="137"/>
      <c r="M441" s="138"/>
      <c r="N441" s="134"/>
      <c r="O441" s="134"/>
      <c r="P441" s="139">
        <f>SUM($P$442:$P$463)</f>
        <v>0</v>
      </c>
      <c r="Q441" s="134"/>
      <c r="R441" s="139">
        <f>SUM($R$442:$R$463)</f>
        <v>0.23793332</v>
      </c>
      <c r="S441" s="134"/>
      <c r="T441" s="140">
        <f>SUM($T$442:$T$463)</f>
        <v>0</v>
      </c>
      <c r="AR441" s="141" t="s">
        <v>80</v>
      </c>
      <c r="AT441" s="141" t="s">
        <v>71</v>
      </c>
      <c r="AU441" s="141" t="s">
        <v>21</v>
      </c>
      <c r="AY441" s="141" t="s">
        <v>139</v>
      </c>
      <c r="BK441" s="142">
        <f>SUM($BK$442:$BK$463)</f>
        <v>0</v>
      </c>
    </row>
    <row r="442" spans="2:65" s="6" customFormat="1" ht="15.75" customHeight="1">
      <c r="B442" s="23"/>
      <c r="C442" s="145" t="s">
        <v>787</v>
      </c>
      <c r="D442" s="145" t="s">
        <v>142</v>
      </c>
      <c r="E442" s="146" t="s">
        <v>788</v>
      </c>
      <c r="F442" s="147" t="s">
        <v>789</v>
      </c>
      <c r="G442" s="148" t="s">
        <v>196</v>
      </c>
      <c r="H442" s="149">
        <v>4.5</v>
      </c>
      <c r="I442" s="150"/>
      <c r="J442" s="151">
        <f>ROUND($I$442*$H$442,2)</f>
        <v>0</v>
      </c>
      <c r="K442" s="147" t="s">
        <v>146</v>
      </c>
      <c r="L442" s="43"/>
      <c r="M442" s="152"/>
      <c r="N442" s="153" t="s">
        <v>43</v>
      </c>
      <c r="O442" s="24"/>
      <c r="P442" s="154">
        <f>$O$442*$H$442</f>
        <v>0</v>
      </c>
      <c r="Q442" s="154">
        <v>0.00562</v>
      </c>
      <c r="R442" s="154">
        <f>$Q$442*$H$442</f>
        <v>0.02529</v>
      </c>
      <c r="S442" s="154">
        <v>0</v>
      </c>
      <c r="T442" s="155">
        <f>$S$442*$H$442</f>
        <v>0</v>
      </c>
      <c r="AR442" s="89" t="s">
        <v>233</v>
      </c>
      <c r="AT442" s="89" t="s">
        <v>142</v>
      </c>
      <c r="AU442" s="89" t="s">
        <v>80</v>
      </c>
      <c r="AY442" s="6" t="s">
        <v>139</v>
      </c>
      <c r="BE442" s="156">
        <f>IF($N$442="základní",$J$442,0)</f>
        <v>0</v>
      </c>
      <c r="BF442" s="156">
        <f>IF($N$442="snížená",$J$442,0)</f>
        <v>0</v>
      </c>
      <c r="BG442" s="156">
        <f>IF($N$442="zákl. přenesená",$J$442,0)</f>
        <v>0</v>
      </c>
      <c r="BH442" s="156">
        <f>IF($N$442="sníž. přenesená",$J$442,0)</f>
        <v>0</v>
      </c>
      <c r="BI442" s="156">
        <f>IF($N$442="nulová",$J$442,0)</f>
        <v>0</v>
      </c>
      <c r="BJ442" s="89" t="s">
        <v>21</v>
      </c>
      <c r="BK442" s="156">
        <f>ROUND($I$442*$H$442,2)</f>
        <v>0</v>
      </c>
      <c r="BL442" s="89" t="s">
        <v>233</v>
      </c>
      <c r="BM442" s="89" t="s">
        <v>790</v>
      </c>
    </row>
    <row r="443" spans="2:47" s="6" customFormat="1" ht="16.5" customHeight="1">
      <c r="B443" s="23"/>
      <c r="C443" s="24"/>
      <c r="D443" s="157" t="s">
        <v>149</v>
      </c>
      <c r="E443" s="24"/>
      <c r="F443" s="158" t="s">
        <v>791</v>
      </c>
      <c r="G443" s="24"/>
      <c r="H443" s="24"/>
      <c r="J443" s="24"/>
      <c r="K443" s="24"/>
      <c r="L443" s="43"/>
      <c r="M443" s="56"/>
      <c r="N443" s="24"/>
      <c r="O443" s="24"/>
      <c r="P443" s="24"/>
      <c r="Q443" s="24"/>
      <c r="R443" s="24"/>
      <c r="S443" s="24"/>
      <c r="T443" s="57"/>
      <c r="AT443" s="6" t="s">
        <v>149</v>
      </c>
      <c r="AU443" s="6" t="s">
        <v>80</v>
      </c>
    </row>
    <row r="444" spans="2:51" s="6" customFormat="1" ht="15.75" customHeight="1">
      <c r="B444" s="159"/>
      <c r="C444" s="160"/>
      <c r="D444" s="161" t="s">
        <v>156</v>
      </c>
      <c r="E444" s="160"/>
      <c r="F444" s="162" t="s">
        <v>792</v>
      </c>
      <c r="G444" s="160"/>
      <c r="H444" s="163">
        <v>4.5</v>
      </c>
      <c r="J444" s="160"/>
      <c r="K444" s="160"/>
      <c r="L444" s="164"/>
      <c r="M444" s="165"/>
      <c r="N444" s="160"/>
      <c r="O444" s="160"/>
      <c r="P444" s="160"/>
      <c r="Q444" s="160"/>
      <c r="R444" s="160"/>
      <c r="S444" s="160"/>
      <c r="T444" s="166"/>
      <c r="AT444" s="167" t="s">
        <v>156</v>
      </c>
      <c r="AU444" s="167" t="s">
        <v>80</v>
      </c>
      <c r="AV444" s="167" t="s">
        <v>80</v>
      </c>
      <c r="AW444" s="167" t="s">
        <v>93</v>
      </c>
      <c r="AX444" s="167" t="s">
        <v>21</v>
      </c>
      <c r="AY444" s="167" t="s">
        <v>139</v>
      </c>
    </row>
    <row r="445" spans="2:65" s="6" customFormat="1" ht="15.75" customHeight="1">
      <c r="B445" s="23"/>
      <c r="C445" s="145" t="s">
        <v>793</v>
      </c>
      <c r="D445" s="145" t="s">
        <v>142</v>
      </c>
      <c r="E445" s="146" t="s">
        <v>794</v>
      </c>
      <c r="F445" s="147" t="s">
        <v>795</v>
      </c>
      <c r="G445" s="148" t="s">
        <v>167</v>
      </c>
      <c r="H445" s="149">
        <v>5.542</v>
      </c>
      <c r="I445" s="150"/>
      <c r="J445" s="151">
        <f>ROUND($I$445*$H$445,2)</f>
        <v>0</v>
      </c>
      <c r="K445" s="147" t="s">
        <v>146</v>
      </c>
      <c r="L445" s="43"/>
      <c r="M445" s="152"/>
      <c r="N445" s="153" t="s">
        <v>43</v>
      </c>
      <c r="O445" s="24"/>
      <c r="P445" s="154">
        <f>$O$445*$H$445</f>
        <v>0</v>
      </c>
      <c r="Q445" s="154">
        <v>0.00422</v>
      </c>
      <c r="R445" s="154">
        <f>$Q$445*$H$445</f>
        <v>0.023387239999999997</v>
      </c>
      <c r="S445" s="154">
        <v>0</v>
      </c>
      <c r="T445" s="155">
        <f>$S$445*$H$445</f>
        <v>0</v>
      </c>
      <c r="AR445" s="89" t="s">
        <v>233</v>
      </c>
      <c r="AT445" s="89" t="s">
        <v>142</v>
      </c>
      <c r="AU445" s="89" t="s">
        <v>80</v>
      </c>
      <c r="AY445" s="6" t="s">
        <v>139</v>
      </c>
      <c r="BE445" s="156">
        <f>IF($N$445="základní",$J$445,0)</f>
        <v>0</v>
      </c>
      <c r="BF445" s="156">
        <f>IF($N$445="snížená",$J$445,0)</f>
        <v>0</v>
      </c>
      <c r="BG445" s="156">
        <f>IF($N$445="zákl. přenesená",$J$445,0)</f>
        <v>0</v>
      </c>
      <c r="BH445" s="156">
        <f>IF($N$445="sníž. přenesená",$J$445,0)</f>
        <v>0</v>
      </c>
      <c r="BI445" s="156">
        <f>IF($N$445="nulová",$J$445,0)</f>
        <v>0</v>
      </c>
      <c r="BJ445" s="89" t="s">
        <v>21</v>
      </c>
      <c r="BK445" s="156">
        <f>ROUND($I$445*$H$445,2)</f>
        <v>0</v>
      </c>
      <c r="BL445" s="89" t="s">
        <v>233</v>
      </c>
      <c r="BM445" s="89" t="s">
        <v>796</v>
      </c>
    </row>
    <row r="446" spans="2:47" s="6" customFormat="1" ht="16.5" customHeight="1">
      <c r="B446" s="23"/>
      <c r="C446" s="24"/>
      <c r="D446" s="157" t="s">
        <v>149</v>
      </c>
      <c r="E446" s="24"/>
      <c r="F446" s="158" t="s">
        <v>795</v>
      </c>
      <c r="G446" s="24"/>
      <c r="H446" s="24"/>
      <c r="J446" s="24"/>
      <c r="K446" s="24"/>
      <c r="L446" s="43"/>
      <c r="M446" s="56"/>
      <c r="N446" s="24"/>
      <c r="O446" s="24"/>
      <c r="P446" s="24"/>
      <c r="Q446" s="24"/>
      <c r="R446" s="24"/>
      <c r="S446" s="24"/>
      <c r="T446" s="57"/>
      <c r="AT446" s="6" t="s">
        <v>149</v>
      </c>
      <c r="AU446" s="6" t="s">
        <v>80</v>
      </c>
    </row>
    <row r="447" spans="2:51" s="6" customFormat="1" ht="15.75" customHeight="1">
      <c r="B447" s="159"/>
      <c r="C447" s="160"/>
      <c r="D447" s="161" t="s">
        <v>156</v>
      </c>
      <c r="E447" s="160"/>
      <c r="F447" s="162" t="s">
        <v>797</v>
      </c>
      <c r="G447" s="160"/>
      <c r="H447" s="163">
        <v>2.442</v>
      </c>
      <c r="J447" s="160"/>
      <c r="K447" s="160"/>
      <c r="L447" s="164"/>
      <c r="M447" s="165"/>
      <c r="N447" s="160"/>
      <c r="O447" s="160"/>
      <c r="P447" s="160"/>
      <c r="Q447" s="160"/>
      <c r="R447" s="160"/>
      <c r="S447" s="160"/>
      <c r="T447" s="166"/>
      <c r="AT447" s="167" t="s">
        <v>156</v>
      </c>
      <c r="AU447" s="167" t="s">
        <v>80</v>
      </c>
      <c r="AV447" s="167" t="s">
        <v>80</v>
      </c>
      <c r="AW447" s="167" t="s">
        <v>93</v>
      </c>
      <c r="AX447" s="167" t="s">
        <v>72</v>
      </c>
      <c r="AY447" s="167" t="s">
        <v>139</v>
      </c>
    </row>
    <row r="448" spans="2:51" s="6" customFormat="1" ht="15.75" customHeight="1">
      <c r="B448" s="159"/>
      <c r="C448" s="160"/>
      <c r="D448" s="161" t="s">
        <v>156</v>
      </c>
      <c r="E448" s="160"/>
      <c r="F448" s="162" t="s">
        <v>215</v>
      </c>
      <c r="G448" s="160"/>
      <c r="H448" s="163">
        <v>3.1</v>
      </c>
      <c r="J448" s="160"/>
      <c r="K448" s="160"/>
      <c r="L448" s="164"/>
      <c r="M448" s="165"/>
      <c r="N448" s="160"/>
      <c r="O448" s="160"/>
      <c r="P448" s="160"/>
      <c r="Q448" s="160"/>
      <c r="R448" s="160"/>
      <c r="S448" s="160"/>
      <c r="T448" s="166"/>
      <c r="AT448" s="167" t="s">
        <v>156</v>
      </c>
      <c r="AU448" s="167" t="s">
        <v>80</v>
      </c>
      <c r="AV448" s="167" t="s">
        <v>80</v>
      </c>
      <c r="AW448" s="167" t="s">
        <v>93</v>
      </c>
      <c r="AX448" s="167" t="s">
        <v>72</v>
      </c>
      <c r="AY448" s="167" t="s">
        <v>139</v>
      </c>
    </row>
    <row r="449" spans="2:65" s="6" customFormat="1" ht="15.75" customHeight="1">
      <c r="B449" s="23"/>
      <c r="C449" s="168" t="s">
        <v>798</v>
      </c>
      <c r="D449" s="168" t="s">
        <v>186</v>
      </c>
      <c r="E449" s="169" t="s">
        <v>799</v>
      </c>
      <c r="F449" s="170" t="s">
        <v>800</v>
      </c>
      <c r="G449" s="171" t="s">
        <v>167</v>
      </c>
      <c r="H449" s="172">
        <v>7.19</v>
      </c>
      <c r="I449" s="173"/>
      <c r="J449" s="174">
        <f>ROUND($I$449*$H$449,2)</f>
        <v>0</v>
      </c>
      <c r="K449" s="170" t="s">
        <v>146</v>
      </c>
      <c r="L449" s="175"/>
      <c r="M449" s="176"/>
      <c r="N449" s="177" t="s">
        <v>43</v>
      </c>
      <c r="O449" s="24"/>
      <c r="P449" s="154">
        <f>$O$449*$H$449</f>
        <v>0</v>
      </c>
      <c r="Q449" s="154">
        <v>0.0192</v>
      </c>
      <c r="R449" s="154">
        <f>$Q$449*$H$449</f>
        <v>0.138048</v>
      </c>
      <c r="S449" s="154">
        <v>0</v>
      </c>
      <c r="T449" s="155">
        <f>$S$449*$H$449</f>
        <v>0</v>
      </c>
      <c r="AR449" s="89" t="s">
        <v>325</v>
      </c>
      <c r="AT449" s="89" t="s">
        <v>186</v>
      </c>
      <c r="AU449" s="89" t="s">
        <v>80</v>
      </c>
      <c r="AY449" s="6" t="s">
        <v>139</v>
      </c>
      <c r="BE449" s="156">
        <f>IF($N$449="základní",$J$449,0)</f>
        <v>0</v>
      </c>
      <c r="BF449" s="156">
        <f>IF($N$449="snížená",$J$449,0)</f>
        <v>0</v>
      </c>
      <c r="BG449" s="156">
        <f>IF($N$449="zákl. přenesená",$J$449,0)</f>
        <v>0</v>
      </c>
      <c r="BH449" s="156">
        <f>IF($N$449="sníž. přenesená",$J$449,0)</f>
        <v>0</v>
      </c>
      <c r="BI449" s="156">
        <f>IF($N$449="nulová",$J$449,0)</f>
        <v>0</v>
      </c>
      <c r="BJ449" s="89" t="s">
        <v>21</v>
      </c>
      <c r="BK449" s="156">
        <f>ROUND($I$449*$H$449,2)</f>
        <v>0</v>
      </c>
      <c r="BL449" s="89" t="s">
        <v>233</v>
      </c>
      <c r="BM449" s="89" t="s">
        <v>801</v>
      </c>
    </row>
    <row r="450" spans="2:47" s="6" customFormat="1" ht="16.5" customHeight="1">
      <c r="B450" s="23"/>
      <c r="C450" s="24"/>
      <c r="D450" s="157" t="s">
        <v>149</v>
      </c>
      <c r="E450" s="24"/>
      <c r="F450" s="158" t="s">
        <v>800</v>
      </c>
      <c r="G450" s="24"/>
      <c r="H450" s="24"/>
      <c r="J450" s="24"/>
      <c r="K450" s="24"/>
      <c r="L450" s="43"/>
      <c r="M450" s="56"/>
      <c r="N450" s="24"/>
      <c r="O450" s="24"/>
      <c r="P450" s="24"/>
      <c r="Q450" s="24"/>
      <c r="R450" s="24"/>
      <c r="S450" s="24"/>
      <c r="T450" s="57"/>
      <c r="AT450" s="6" t="s">
        <v>149</v>
      </c>
      <c r="AU450" s="6" t="s">
        <v>80</v>
      </c>
    </row>
    <row r="451" spans="2:51" s="6" customFormat="1" ht="15.75" customHeight="1">
      <c r="B451" s="159"/>
      <c r="C451" s="160"/>
      <c r="D451" s="161" t="s">
        <v>156</v>
      </c>
      <c r="E451" s="160"/>
      <c r="F451" s="162" t="s">
        <v>802</v>
      </c>
      <c r="G451" s="160"/>
      <c r="H451" s="163">
        <v>7.19</v>
      </c>
      <c r="J451" s="160"/>
      <c r="K451" s="160"/>
      <c r="L451" s="164"/>
      <c r="M451" s="165"/>
      <c r="N451" s="160"/>
      <c r="O451" s="160"/>
      <c r="P451" s="160"/>
      <c r="Q451" s="160"/>
      <c r="R451" s="160"/>
      <c r="S451" s="160"/>
      <c r="T451" s="166"/>
      <c r="AT451" s="167" t="s">
        <v>156</v>
      </c>
      <c r="AU451" s="167" t="s">
        <v>80</v>
      </c>
      <c r="AV451" s="167" t="s">
        <v>80</v>
      </c>
      <c r="AW451" s="167" t="s">
        <v>93</v>
      </c>
      <c r="AX451" s="167" t="s">
        <v>72</v>
      </c>
      <c r="AY451" s="167" t="s">
        <v>139</v>
      </c>
    </row>
    <row r="452" spans="2:65" s="6" customFormat="1" ht="15.75" customHeight="1">
      <c r="B452" s="23"/>
      <c r="C452" s="145" t="s">
        <v>803</v>
      </c>
      <c r="D452" s="145" t="s">
        <v>142</v>
      </c>
      <c r="E452" s="146" t="s">
        <v>804</v>
      </c>
      <c r="F452" s="147" t="s">
        <v>805</v>
      </c>
      <c r="G452" s="148" t="s">
        <v>167</v>
      </c>
      <c r="H452" s="149">
        <v>5.542</v>
      </c>
      <c r="I452" s="150"/>
      <c r="J452" s="151">
        <f>ROUND($I$452*$H$452,2)</f>
        <v>0</v>
      </c>
      <c r="K452" s="147" t="s">
        <v>146</v>
      </c>
      <c r="L452" s="43"/>
      <c r="M452" s="152"/>
      <c r="N452" s="153" t="s">
        <v>43</v>
      </c>
      <c r="O452" s="24"/>
      <c r="P452" s="154">
        <f>$O$452*$H$452</f>
        <v>0</v>
      </c>
      <c r="Q452" s="154">
        <v>0</v>
      </c>
      <c r="R452" s="154">
        <f>$Q$452*$H$452</f>
        <v>0</v>
      </c>
      <c r="S452" s="154">
        <v>0</v>
      </c>
      <c r="T452" s="155">
        <f>$S$452*$H$452</f>
        <v>0</v>
      </c>
      <c r="AR452" s="89" t="s">
        <v>233</v>
      </c>
      <c r="AT452" s="89" t="s">
        <v>142</v>
      </c>
      <c r="AU452" s="89" t="s">
        <v>80</v>
      </c>
      <c r="AY452" s="6" t="s">
        <v>139</v>
      </c>
      <c r="BE452" s="156">
        <f>IF($N$452="základní",$J$452,0)</f>
        <v>0</v>
      </c>
      <c r="BF452" s="156">
        <f>IF($N$452="snížená",$J$452,0)</f>
        <v>0</v>
      </c>
      <c r="BG452" s="156">
        <f>IF($N$452="zákl. přenesená",$J$452,0)</f>
        <v>0</v>
      </c>
      <c r="BH452" s="156">
        <f>IF($N$452="sníž. přenesená",$J$452,0)</f>
        <v>0</v>
      </c>
      <c r="BI452" s="156">
        <f>IF($N$452="nulová",$J$452,0)</f>
        <v>0</v>
      </c>
      <c r="BJ452" s="89" t="s">
        <v>21</v>
      </c>
      <c r="BK452" s="156">
        <f>ROUND($I$452*$H$452,2)</f>
        <v>0</v>
      </c>
      <c r="BL452" s="89" t="s">
        <v>233</v>
      </c>
      <c r="BM452" s="89" t="s">
        <v>806</v>
      </c>
    </row>
    <row r="453" spans="2:47" s="6" customFormat="1" ht="16.5" customHeight="1">
      <c r="B453" s="23"/>
      <c r="C453" s="24"/>
      <c r="D453" s="157" t="s">
        <v>149</v>
      </c>
      <c r="E453" s="24"/>
      <c r="F453" s="158" t="s">
        <v>805</v>
      </c>
      <c r="G453" s="24"/>
      <c r="H453" s="24"/>
      <c r="J453" s="24"/>
      <c r="K453" s="24"/>
      <c r="L453" s="43"/>
      <c r="M453" s="56"/>
      <c r="N453" s="24"/>
      <c r="O453" s="24"/>
      <c r="P453" s="24"/>
      <c r="Q453" s="24"/>
      <c r="R453" s="24"/>
      <c r="S453" s="24"/>
      <c r="T453" s="57"/>
      <c r="AT453" s="6" t="s">
        <v>149</v>
      </c>
      <c r="AU453" s="6" t="s">
        <v>80</v>
      </c>
    </row>
    <row r="454" spans="2:65" s="6" customFormat="1" ht="15.75" customHeight="1">
      <c r="B454" s="23"/>
      <c r="C454" s="145" t="s">
        <v>807</v>
      </c>
      <c r="D454" s="145" t="s">
        <v>142</v>
      </c>
      <c r="E454" s="146" t="s">
        <v>808</v>
      </c>
      <c r="F454" s="147" t="s">
        <v>809</v>
      </c>
      <c r="G454" s="148" t="s">
        <v>167</v>
      </c>
      <c r="H454" s="149">
        <v>5.542</v>
      </c>
      <c r="I454" s="150"/>
      <c r="J454" s="151">
        <f>ROUND($I$454*$H$454,2)</f>
        <v>0</v>
      </c>
      <c r="K454" s="147" t="s">
        <v>146</v>
      </c>
      <c r="L454" s="43"/>
      <c r="M454" s="152"/>
      <c r="N454" s="153" t="s">
        <v>43</v>
      </c>
      <c r="O454" s="24"/>
      <c r="P454" s="154">
        <f>$O$454*$H$454</f>
        <v>0</v>
      </c>
      <c r="Q454" s="154">
        <v>0</v>
      </c>
      <c r="R454" s="154">
        <f>$Q$454*$H$454</f>
        <v>0</v>
      </c>
      <c r="S454" s="154">
        <v>0</v>
      </c>
      <c r="T454" s="155">
        <f>$S$454*$H$454</f>
        <v>0</v>
      </c>
      <c r="AR454" s="89" t="s">
        <v>233</v>
      </c>
      <c r="AT454" s="89" t="s">
        <v>142</v>
      </c>
      <c r="AU454" s="89" t="s">
        <v>80</v>
      </c>
      <c r="AY454" s="6" t="s">
        <v>139</v>
      </c>
      <c r="BE454" s="156">
        <f>IF($N$454="základní",$J$454,0)</f>
        <v>0</v>
      </c>
      <c r="BF454" s="156">
        <f>IF($N$454="snížená",$J$454,0)</f>
        <v>0</v>
      </c>
      <c r="BG454" s="156">
        <f>IF($N$454="zákl. přenesená",$J$454,0)</f>
        <v>0</v>
      </c>
      <c r="BH454" s="156">
        <f>IF($N$454="sníž. přenesená",$J$454,0)</f>
        <v>0</v>
      </c>
      <c r="BI454" s="156">
        <f>IF($N$454="nulová",$J$454,0)</f>
        <v>0</v>
      </c>
      <c r="BJ454" s="89" t="s">
        <v>21</v>
      </c>
      <c r="BK454" s="156">
        <f>ROUND($I$454*$H$454,2)</f>
        <v>0</v>
      </c>
      <c r="BL454" s="89" t="s">
        <v>233</v>
      </c>
      <c r="BM454" s="89" t="s">
        <v>810</v>
      </c>
    </row>
    <row r="455" spans="2:47" s="6" customFormat="1" ht="16.5" customHeight="1">
      <c r="B455" s="23"/>
      <c r="C455" s="24"/>
      <c r="D455" s="157" t="s">
        <v>149</v>
      </c>
      <c r="E455" s="24"/>
      <c r="F455" s="158" t="s">
        <v>809</v>
      </c>
      <c r="G455" s="24"/>
      <c r="H455" s="24"/>
      <c r="J455" s="24"/>
      <c r="K455" s="24"/>
      <c r="L455" s="43"/>
      <c r="M455" s="56"/>
      <c r="N455" s="24"/>
      <c r="O455" s="24"/>
      <c r="P455" s="24"/>
      <c r="Q455" s="24"/>
      <c r="R455" s="24"/>
      <c r="S455" s="24"/>
      <c r="T455" s="57"/>
      <c r="AT455" s="6" t="s">
        <v>149</v>
      </c>
      <c r="AU455" s="6" t="s">
        <v>80</v>
      </c>
    </row>
    <row r="456" spans="2:65" s="6" customFormat="1" ht="15.75" customHeight="1">
      <c r="B456" s="23"/>
      <c r="C456" s="145" t="s">
        <v>811</v>
      </c>
      <c r="D456" s="145" t="s">
        <v>142</v>
      </c>
      <c r="E456" s="146" t="s">
        <v>812</v>
      </c>
      <c r="F456" s="147" t="s">
        <v>813</v>
      </c>
      <c r="G456" s="148" t="s">
        <v>167</v>
      </c>
      <c r="H456" s="149">
        <v>5.542</v>
      </c>
      <c r="I456" s="150"/>
      <c r="J456" s="151">
        <f>ROUND($I$456*$H$456,2)</f>
        <v>0</v>
      </c>
      <c r="K456" s="147" t="s">
        <v>146</v>
      </c>
      <c r="L456" s="43"/>
      <c r="M456" s="152"/>
      <c r="N456" s="153" t="s">
        <v>43</v>
      </c>
      <c r="O456" s="24"/>
      <c r="P456" s="154">
        <f>$O$456*$H$456</f>
        <v>0</v>
      </c>
      <c r="Q456" s="154">
        <v>0.0003</v>
      </c>
      <c r="R456" s="154">
        <f>$Q$456*$H$456</f>
        <v>0.0016625999999999998</v>
      </c>
      <c r="S456" s="154">
        <v>0</v>
      </c>
      <c r="T456" s="155">
        <f>$S$456*$H$456</f>
        <v>0</v>
      </c>
      <c r="AR456" s="89" t="s">
        <v>233</v>
      </c>
      <c r="AT456" s="89" t="s">
        <v>142</v>
      </c>
      <c r="AU456" s="89" t="s">
        <v>80</v>
      </c>
      <c r="AY456" s="6" t="s">
        <v>139</v>
      </c>
      <c r="BE456" s="156">
        <f>IF($N$456="základní",$J$456,0)</f>
        <v>0</v>
      </c>
      <c r="BF456" s="156">
        <f>IF($N$456="snížená",$J$456,0)</f>
        <v>0</v>
      </c>
      <c r="BG456" s="156">
        <f>IF($N$456="zákl. přenesená",$J$456,0)</f>
        <v>0</v>
      </c>
      <c r="BH456" s="156">
        <f>IF($N$456="sníž. přenesená",$J$456,0)</f>
        <v>0</v>
      </c>
      <c r="BI456" s="156">
        <f>IF($N$456="nulová",$J$456,0)</f>
        <v>0</v>
      </c>
      <c r="BJ456" s="89" t="s">
        <v>21</v>
      </c>
      <c r="BK456" s="156">
        <f>ROUND($I$456*$H$456,2)</f>
        <v>0</v>
      </c>
      <c r="BL456" s="89" t="s">
        <v>233</v>
      </c>
      <c r="BM456" s="89" t="s">
        <v>814</v>
      </c>
    </row>
    <row r="457" spans="2:47" s="6" customFormat="1" ht="16.5" customHeight="1">
      <c r="B457" s="23"/>
      <c r="C457" s="24"/>
      <c r="D457" s="157" t="s">
        <v>149</v>
      </c>
      <c r="E457" s="24"/>
      <c r="F457" s="158" t="s">
        <v>813</v>
      </c>
      <c r="G457" s="24"/>
      <c r="H457" s="24"/>
      <c r="J457" s="24"/>
      <c r="K457" s="24"/>
      <c r="L457" s="43"/>
      <c r="M457" s="56"/>
      <c r="N457" s="24"/>
      <c r="O457" s="24"/>
      <c r="P457" s="24"/>
      <c r="Q457" s="24"/>
      <c r="R457" s="24"/>
      <c r="S457" s="24"/>
      <c r="T457" s="57"/>
      <c r="AT457" s="6" t="s">
        <v>149</v>
      </c>
      <c r="AU457" s="6" t="s">
        <v>80</v>
      </c>
    </row>
    <row r="458" spans="2:65" s="6" customFormat="1" ht="15.75" customHeight="1">
      <c r="B458" s="23"/>
      <c r="C458" s="145" t="s">
        <v>815</v>
      </c>
      <c r="D458" s="145" t="s">
        <v>142</v>
      </c>
      <c r="E458" s="146" t="s">
        <v>816</v>
      </c>
      <c r="F458" s="147" t="s">
        <v>817</v>
      </c>
      <c r="G458" s="148" t="s">
        <v>167</v>
      </c>
      <c r="H458" s="149">
        <v>5.542</v>
      </c>
      <c r="I458" s="150"/>
      <c r="J458" s="151">
        <f>ROUND($I$458*$H$458,2)</f>
        <v>0</v>
      </c>
      <c r="K458" s="147" t="s">
        <v>146</v>
      </c>
      <c r="L458" s="43"/>
      <c r="M458" s="152"/>
      <c r="N458" s="153" t="s">
        <v>43</v>
      </c>
      <c r="O458" s="24"/>
      <c r="P458" s="154">
        <f>$O$458*$H$458</f>
        <v>0</v>
      </c>
      <c r="Q458" s="154">
        <v>0.00715</v>
      </c>
      <c r="R458" s="154">
        <f>$Q$458*$H$458</f>
        <v>0.0396253</v>
      </c>
      <c r="S458" s="154">
        <v>0</v>
      </c>
      <c r="T458" s="155">
        <f>$S$458*$H$458</f>
        <v>0</v>
      </c>
      <c r="AR458" s="89" t="s">
        <v>233</v>
      </c>
      <c r="AT458" s="89" t="s">
        <v>142</v>
      </c>
      <c r="AU458" s="89" t="s">
        <v>80</v>
      </c>
      <c r="AY458" s="6" t="s">
        <v>139</v>
      </c>
      <c r="BE458" s="156">
        <f>IF($N$458="základní",$J$458,0)</f>
        <v>0</v>
      </c>
      <c r="BF458" s="156">
        <f>IF($N$458="snížená",$J$458,0)</f>
        <v>0</v>
      </c>
      <c r="BG458" s="156">
        <f>IF($N$458="zákl. přenesená",$J$458,0)</f>
        <v>0</v>
      </c>
      <c r="BH458" s="156">
        <f>IF($N$458="sníž. přenesená",$J$458,0)</f>
        <v>0</v>
      </c>
      <c r="BI458" s="156">
        <f>IF($N$458="nulová",$J$458,0)</f>
        <v>0</v>
      </c>
      <c r="BJ458" s="89" t="s">
        <v>21</v>
      </c>
      <c r="BK458" s="156">
        <f>ROUND($I$458*$H$458,2)</f>
        <v>0</v>
      </c>
      <c r="BL458" s="89" t="s">
        <v>233</v>
      </c>
      <c r="BM458" s="89" t="s">
        <v>818</v>
      </c>
    </row>
    <row r="459" spans="2:47" s="6" customFormat="1" ht="16.5" customHeight="1">
      <c r="B459" s="23"/>
      <c r="C459" s="24"/>
      <c r="D459" s="157" t="s">
        <v>149</v>
      </c>
      <c r="E459" s="24"/>
      <c r="F459" s="158" t="s">
        <v>817</v>
      </c>
      <c r="G459" s="24"/>
      <c r="H459" s="24"/>
      <c r="J459" s="24"/>
      <c r="K459" s="24"/>
      <c r="L459" s="43"/>
      <c r="M459" s="56"/>
      <c r="N459" s="24"/>
      <c r="O459" s="24"/>
      <c r="P459" s="24"/>
      <c r="Q459" s="24"/>
      <c r="R459" s="24"/>
      <c r="S459" s="24"/>
      <c r="T459" s="57"/>
      <c r="AT459" s="6" t="s">
        <v>149</v>
      </c>
      <c r="AU459" s="6" t="s">
        <v>80</v>
      </c>
    </row>
    <row r="460" spans="2:65" s="6" customFormat="1" ht="15.75" customHeight="1">
      <c r="B460" s="23"/>
      <c r="C460" s="145" t="s">
        <v>819</v>
      </c>
      <c r="D460" s="145" t="s">
        <v>142</v>
      </c>
      <c r="E460" s="146" t="s">
        <v>820</v>
      </c>
      <c r="F460" s="147" t="s">
        <v>821</v>
      </c>
      <c r="G460" s="148" t="s">
        <v>167</v>
      </c>
      <c r="H460" s="149">
        <v>5.542</v>
      </c>
      <c r="I460" s="150"/>
      <c r="J460" s="151">
        <f>ROUND($I$460*$H$460,2)</f>
        <v>0</v>
      </c>
      <c r="K460" s="147" t="s">
        <v>146</v>
      </c>
      <c r="L460" s="43"/>
      <c r="M460" s="152"/>
      <c r="N460" s="153" t="s">
        <v>43</v>
      </c>
      <c r="O460" s="24"/>
      <c r="P460" s="154">
        <f>$O$460*$H$460</f>
        <v>0</v>
      </c>
      <c r="Q460" s="154">
        <v>0.00179</v>
      </c>
      <c r="R460" s="154">
        <f>$Q$460*$H$460</f>
        <v>0.009920179999999999</v>
      </c>
      <c r="S460" s="154">
        <v>0</v>
      </c>
      <c r="T460" s="155">
        <f>$S$460*$H$460</f>
        <v>0</v>
      </c>
      <c r="AR460" s="89" t="s">
        <v>233</v>
      </c>
      <c r="AT460" s="89" t="s">
        <v>142</v>
      </c>
      <c r="AU460" s="89" t="s">
        <v>80</v>
      </c>
      <c r="AY460" s="6" t="s">
        <v>139</v>
      </c>
      <c r="BE460" s="156">
        <f>IF($N$460="základní",$J$460,0)</f>
        <v>0</v>
      </c>
      <c r="BF460" s="156">
        <f>IF($N$460="snížená",$J$460,0)</f>
        <v>0</v>
      </c>
      <c r="BG460" s="156">
        <f>IF($N$460="zákl. přenesená",$J$460,0)</f>
        <v>0</v>
      </c>
      <c r="BH460" s="156">
        <f>IF($N$460="sníž. přenesená",$J$460,0)</f>
        <v>0</v>
      </c>
      <c r="BI460" s="156">
        <f>IF($N$460="nulová",$J$460,0)</f>
        <v>0</v>
      </c>
      <c r="BJ460" s="89" t="s">
        <v>21</v>
      </c>
      <c r="BK460" s="156">
        <f>ROUND($I$460*$H$460,2)</f>
        <v>0</v>
      </c>
      <c r="BL460" s="89" t="s">
        <v>233</v>
      </c>
      <c r="BM460" s="89" t="s">
        <v>822</v>
      </c>
    </row>
    <row r="461" spans="2:47" s="6" customFormat="1" ht="16.5" customHeight="1">
      <c r="B461" s="23"/>
      <c r="C461" s="24"/>
      <c r="D461" s="157" t="s">
        <v>149</v>
      </c>
      <c r="E461" s="24"/>
      <c r="F461" s="158" t="s">
        <v>821</v>
      </c>
      <c r="G461" s="24"/>
      <c r="H461" s="24"/>
      <c r="J461" s="24"/>
      <c r="K461" s="24"/>
      <c r="L461" s="43"/>
      <c r="M461" s="56"/>
      <c r="N461" s="24"/>
      <c r="O461" s="24"/>
      <c r="P461" s="24"/>
      <c r="Q461" s="24"/>
      <c r="R461" s="24"/>
      <c r="S461" s="24"/>
      <c r="T461" s="57"/>
      <c r="AT461" s="6" t="s">
        <v>149</v>
      </c>
      <c r="AU461" s="6" t="s">
        <v>80</v>
      </c>
    </row>
    <row r="462" spans="2:65" s="6" customFormat="1" ht="15.75" customHeight="1">
      <c r="B462" s="23"/>
      <c r="C462" s="145" t="s">
        <v>823</v>
      </c>
      <c r="D462" s="145" t="s">
        <v>142</v>
      </c>
      <c r="E462" s="146" t="s">
        <v>824</v>
      </c>
      <c r="F462" s="147" t="s">
        <v>825</v>
      </c>
      <c r="G462" s="148" t="s">
        <v>180</v>
      </c>
      <c r="H462" s="149">
        <v>0.238</v>
      </c>
      <c r="I462" s="150"/>
      <c r="J462" s="151">
        <f>ROUND($I$462*$H$462,2)</f>
        <v>0</v>
      </c>
      <c r="K462" s="147" t="s">
        <v>146</v>
      </c>
      <c r="L462" s="43"/>
      <c r="M462" s="152"/>
      <c r="N462" s="153" t="s">
        <v>43</v>
      </c>
      <c r="O462" s="24"/>
      <c r="P462" s="154">
        <f>$O$462*$H$462</f>
        <v>0</v>
      </c>
      <c r="Q462" s="154">
        <v>0</v>
      </c>
      <c r="R462" s="154">
        <f>$Q$462*$H$462</f>
        <v>0</v>
      </c>
      <c r="S462" s="154">
        <v>0</v>
      </c>
      <c r="T462" s="155">
        <f>$S$462*$H$462</f>
        <v>0</v>
      </c>
      <c r="AR462" s="89" t="s">
        <v>233</v>
      </c>
      <c r="AT462" s="89" t="s">
        <v>142</v>
      </c>
      <c r="AU462" s="89" t="s">
        <v>80</v>
      </c>
      <c r="AY462" s="6" t="s">
        <v>139</v>
      </c>
      <c r="BE462" s="156">
        <f>IF($N$462="základní",$J$462,0)</f>
        <v>0</v>
      </c>
      <c r="BF462" s="156">
        <f>IF($N$462="snížená",$J$462,0)</f>
        <v>0</v>
      </c>
      <c r="BG462" s="156">
        <f>IF($N$462="zákl. přenesená",$J$462,0)</f>
        <v>0</v>
      </c>
      <c r="BH462" s="156">
        <f>IF($N$462="sníž. přenesená",$J$462,0)</f>
        <v>0</v>
      </c>
      <c r="BI462" s="156">
        <f>IF($N$462="nulová",$J$462,0)</f>
        <v>0</v>
      </c>
      <c r="BJ462" s="89" t="s">
        <v>21</v>
      </c>
      <c r="BK462" s="156">
        <f>ROUND($I$462*$H$462,2)</f>
        <v>0</v>
      </c>
      <c r="BL462" s="89" t="s">
        <v>233</v>
      </c>
      <c r="BM462" s="89" t="s">
        <v>826</v>
      </c>
    </row>
    <row r="463" spans="2:47" s="6" customFormat="1" ht="16.5" customHeight="1">
      <c r="B463" s="23"/>
      <c r="C463" s="24"/>
      <c r="D463" s="157" t="s">
        <v>149</v>
      </c>
      <c r="E463" s="24"/>
      <c r="F463" s="158" t="s">
        <v>825</v>
      </c>
      <c r="G463" s="24"/>
      <c r="H463" s="24"/>
      <c r="J463" s="24"/>
      <c r="K463" s="24"/>
      <c r="L463" s="43"/>
      <c r="M463" s="56"/>
      <c r="N463" s="24"/>
      <c r="O463" s="24"/>
      <c r="P463" s="24"/>
      <c r="Q463" s="24"/>
      <c r="R463" s="24"/>
      <c r="S463" s="24"/>
      <c r="T463" s="57"/>
      <c r="AT463" s="6" t="s">
        <v>149</v>
      </c>
      <c r="AU463" s="6" t="s">
        <v>80</v>
      </c>
    </row>
    <row r="464" spans="2:63" s="132" customFormat="1" ht="30.75" customHeight="1">
      <c r="B464" s="133"/>
      <c r="C464" s="134"/>
      <c r="D464" s="134" t="s">
        <v>71</v>
      </c>
      <c r="E464" s="143" t="s">
        <v>827</v>
      </c>
      <c r="F464" s="143" t="s">
        <v>828</v>
      </c>
      <c r="G464" s="134"/>
      <c r="H464" s="134"/>
      <c r="J464" s="144">
        <f>$BK$464</f>
        <v>0</v>
      </c>
      <c r="K464" s="134"/>
      <c r="L464" s="137"/>
      <c r="M464" s="138"/>
      <c r="N464" s="134"/>
      <c r="O464" s="134"/>
      <c r="P464" s="139">
        <f>SUM($P$465:$P$472)</f>
        <v>0</v>
      </c>
      <c r="Q464" s="134"/>
      <c r="R464" s="139">
        <f>SUM($R$465:$R$472)</f>
        <v>0.000602</v>
      </c>
      <c r="S464" s="134"/>
      <c r="T464" s="140">
        <f>SUM($T$465:$T$472)</f>
        <v>0</v>
      </c>
      <c r="AR464" s="141" t="s">
        <v>80</v>
      </c>
      <c r="AT464" s="141" t="s">
        <v>71</v>
      </c>
      <c r="AU464" s="141" t="s">
        <v>21</v>
      </c>
      <c r="AY464" s="141" t="s">
        <v>139</v>
      </c>
      <c r="BK464" s="142">
        <f>SUM($BK$465:$BK$472)</f>
        <v>0</v>
      </c>
    </row>
    <row r="465" spans="2:65" s="6" customFormat="1" ht="15.75" customHeight="1">
      <c r="B465" s="23"/>
      <c r="C465" s="145" t="s">
        <v>829</v>
      </c>
      <c r="D465" s="145" t="s">
        <v>142</v>
      </c>
      <c r="E465" s="146" t="s">
        <v>830</v>
      </c>
      <c r="F465" s="147" t="s">
        <v>831</v>
      </c>
      <c r="G465" s="148" t="s">
        <v>196</v>
      </c>
      <c r="H465" s="149">
        <v>2.3</v>
      </c>
      <c r="I465" s="150"/>
      <c r="J465" s="151">
        <f>ROUND($I$465*$H$465,2)</f>
        <v>0</v>
      </c>
      <c r="K465" s="147" t="s">
        <v>146</v>
      </c>
      <c r="L465" s="43"/>
      <c r="M465" s="152"/>
      <c r="N465" s="153" t="s">
        <v>43</v>
      </c>
      <c r="O465" s="24"/>
      <c r="P465" s="154">
        <f>$O$465*$H$465</f>
        <v>0</v>
      </c>
      <c r="Q465" s="154">
        <v>4E-05</v>
      </c>
      <c r="R465" s="154">
        <f>$Q$465*$H$465</f>
        <v>9.2E-05</v>
      </c>
      <c r="S465" s="154">
        <v>0</v>
      </c>
      <c r="T465" s="155">
        <f>$S$465*$H$465</f>
        <v>0</v>
      </c>
      <c r="AR465" s="89" t="s">
        <v>233</v>
      </c>
      <c r="AT465" s="89" t="s">
        <v>142</v>
      </c>
      <c r="AU465" s="89" t="s">
        <v>80</v>
      </c>
      <c r="AY465" s="6" t="s">
        <v>139</v>
      </c>
      <c r="BE465" s="156">
        <f>IF($N$465="základní",$J$465,0)</f>
        <v>0</v>
      </c>
      <c r="BF465" s="156">
        <f>IF($N$465="snížená",$J$465,0)</f>
        <v>0</v>
      </c>
      <c r="BG465" s="156">
        <f>IF($N$465="zákl. přenesená",$J$465,0)</f>
        <v>0</v>
      </c>
      <c r="BH465" s="156">
        <f>IF($N$465="sníž. přenesená",$J$465,0)</f>
        <v>0</v>
      </c>
      <c r="BI465" s="156">
        <f>IF($N$465="nulová",$J$465,0)</f>
        <v>0</v>
      </c>
      <c r="BJ465" s="89" t="s">
        <v>21</v>
      </c>
      <c r="BK465" s="156">
        <f>ROUND($I$465*$H$465,2)</f>
        <v>0</v>
      </c>
      <c r="BL465" s="89" t="s">
        <v>233</v>
      </c>
      <c r="BM465" s="89" t="s">
        <v>832</v>
      </c>
    </row>
    <row r="466" spans="2:47" s="6" customFormat="1" ht="16.5" customHeight="1">
      <c r="B466" s="23"/>
      <c r="C466" s="24"/>
      <c r="D466" s="157" t="s">
        <v>149</v>
      </c>
      <c r="E466" s="24"/>
      <c r="F466" s="158" t="s">
        <v>833</v>
      </c>
      <c r="G466" s="24"/>
      <c r="H466" s="24"/>
      <c r="J466" s="24"/>
      <c r="K466" s="24"/>
      <c r="L466" s="43"/>
      <c r="M466" s="56"/>
      <c r="N466" s="24"/>
      <c r="O466" s="24"/>
      <c r="P466" s="24"/>
      <c r="Q466" s="24"/>
      <c r="R466" s="24"/>
      <c r="S466" s="24"/>
      <c r="T466" s="57"/>
      <c r="AT466" s="6" t="s">
        <v>149</v>
      </c>
      <c r="AU466" s="6" t="s">
        <v>80</v>
      </c>
    </row>
    <row r="467" spans="2:51" s="6" customFormat="1" ht="15.75" customHeight="1">
      <c r="B467" s="159"/>
      <c r="C467" s="160"/>
      <c r="D467" s="161" t="s">
        <v>156</v>
      </c>
      <c r="E467" s="160"/>
      <c r="F467" s="162" t="s">
        <v>834</v>
      </c>
      <c r="G467" s="160"/>
      <c r="H467" s="163">
        <v>2.3</v>
      </c>
      <c r="J467" s="160"/>
      <c r="K467" s="160"/>
      <c r="L467" s="164"/>
      <c r="M467" s="165"/>
      <c r="N467" s="160"/>
      <c r="O467" s="160"/>
      <c r="P467" s="160"/>
      <c r="Q467" s="160"/>
      <c r="R467" s="160"/>
      <c r="S467" s="160"/>
      <c r="T467" s="166"/>
      <c r="AT467" s="167" t="s">
        <v>156</v>
      </c>
      <c r="AU467" s="167" t="s">
        <v>80</v>
      </c>
      <c r="AV467" s="167" t="s">
        <v>80</v>
      </c>
      <c r="AW467" s="167" t="s">
        <v>93</v>
      </c>
      <c r="AX467" s="167" t="s">
        <v>21</v>
      </c>
      <c r="AY467" s="167" t="s">
        <v>139</v>
      </c>
    </row>
    <row r="468" spans="2:65" s="6" customFormat="1" ht="15.75" customHeight="1">
      <c r="B468" s="23"/>
      <c r="C468" s="168" t="s">
        <v>835</v>
      </c>
      <c r="D468" s="168" t="s">
        <v>186</v>
      </c>
      <c r="E468" s="169" t="s">
        <v>836</v>
      </c>
      <c r="F468" s="170" t="s">
        <v>837</v>
      </c>
      <c r="G468" s="171" t="s">
        <v>196</v>
      </c>
      <c r="H468" s="172">
        <v>3</v>
      </c>
      <c r="I468" s="173"/>
      <c r="J468" s="174">
        <f>ROUND($I$468*$H$468,2)</f>
        <v>0</v>
      </c>
      <c r="K468" s="170" t="s">
        <v>146</v>
      </c>
      <c r="L468" s="175"/>
      <c r="M468" s="176"/>
      <c r="N468" s="177" t="s">
        <v>43</v>
      </c>
      <c r="O468" s="24"/>
      <c r="P468" s="154">
        <f>$O$468*$H$468</f>
        <v>0</v>
      </c>
      <c r="Q468" s="154">
        <v>0.00017</v>
      </c>
      <c r="R468" s="154">
        <f>$Q$468*$H$468</f>
        <v>0.00051</v>
      </c>
      <c r="S468" s="154">
        <v>0</v>
      </c>
      <c r="T468" s="155">
        <f>$S$468*$H$468</f>
        <v>0</v>
      </c>
      <c r="AR468" s="89" t="s">
        <v>325</v>
      </c>
      <c r="AT468" s="89" t="s">
        <v>186</v>
      </c>
      <c r="AU468" s="89" t="s">
        <v>80</v>
      </c>
      <c r="AY468" s="6" t="s">
        <v>139</v>
      </c>
      <c r="BE468" s="156">
        <f>IF($N$468="základní",$J$468,0)</f>
        <v>0</v>
      </c>
      <c r="BF468" s="156">
        <f>IF($N$468="snížená",$J$468,0)</f>
        <v>0</v>
      </c>
      <c r="BG468" s="156">
        <f>IF($N$468="zákl. přenesená",$J$468,0)</f>
        <v>0</v>
      </c>
      <c r="BH468" s="156">
        <f>IF($N$468="sníž. přenesená",$J$468,0)</f>
        <v>0</v>
      </c>
      <c r="BI468" s="156">
        <f>IF($N$468="nulová",$J$468,0)</f>
        <v>0</v>
      </c>
      <c r="BJ468" s="89" t="s">
        <v>21</v>
      </c>
      <c r="BK468" s="156">
        <f>ROUND($I$468*$H$468,2)</f>
        <v>0</v>
      </c>
      <c r="BL468" s="89" t="s">
        <v>233</v>
      </c>
      <c r="BM468" s="89" t="s">
        <v>838</v>
      </c>
    </row>
    <row r="469" spans="2:47" s="6" customFormat="1" ht="27" customHeight="1">
      <c r="B469" s="23"/>
      <c r="C469" s="24"/>
      <c r="D469" s="157" t="s">
        <v>149</v>
      </c>
      <c r="E469" s="24"/>
      <c r="F469" s="158" t="s">
        <v>839</v>
      </c>
      <c r="G469" s="24"/>
      <c r="H469" s="24"/>
      <c r="J469" s="24"/>
      <c r="K469" s="24"/>
      <c r="L469" s="43"/>
      <c r="M469" s="56"/>
      <c r="N469" s="24"/>
      <c r="O469" s="24"/>
      <c r="P469" s="24"/>
      <c r="Q469" s="24"/>
      <c r="R469" s="24"/>
      <c r="S469" s="24"/>
      <c r="T469" s="57"/>
      <c r="AT469" s="6" t="s">
        <v>149</v>
      </c>
      <c r="AU469" s="6" t="s">
        <v>80</v>
      </c>
    </row>
    <row r="470" spans="2:51" s="6" customFormat="1" ht="15.75" customHeight="1">
      <c r="B470" s="159"/>
      <c r="C470" s="160"/>
      <c r="D470" s="161" t="s">
        <v>156</v>
      </c>
      <c r="E470" s="160"/>
      <c r="F470" s="162" t="s">
        <v>140</v>
      </c>
      <c r="G470" s="160"/>
      <c r="H470" s="163">
        <v>3</v>
      </c>
      <c r="J470" s="160"/>
      <c r="K470" s="160"/>
      <c r="L470" s="164"/>
      <c r="M470" s="165"/>
      <c r="N470" s="160"/>
      <c r="O470" s="160"/>
      <c r="P470" s="160"/>
      <c r="Q470" s="160"/>
      <c r="R470" s="160"/>
      <c r="S470" s="160"/>
      <c r="T470" s="166"/>
      <c r="AT470" s="167" t="s">
        <v>156</v>
      </c>
      <c r="AU470" s="167" t="s">
        <v>80</v>
      </c>
      <c r="AV470" s="167" t="s">
        <v>80</v>
      </c>
      <c r="AW470" s="167" t="s">
        <v>93</v>
      </c>
      <c r="AX470" s="167" t="s">
        <v>21</v>
      </c>
      <c r="AY470" s="167" t="s">
        <v>139</v>
      </c>
    </row>
    <row r="471" spans="2:65" s="6" customFormat="1" ht="15.75" customHeight="1">
      <c r="B471" s="23"/>
      <c r="C471" s="145" t="s">
        <v>840</v>
      </c>
      <c r="D471" s="145" t="s">
        <v>142</v>
      </c>
      <c r="E471" s="146" t="s">
        <v>841</v>
      </c>
      <c r="F471" s="147" t="s">
        <v>842</v>
      </c>
      <c r="G471" s="148" t="s">
        <v>180</v>
      </c>
      <c r="H471" s="149">
        <v>0.001</v>
      </c>
      <c r="I471" s="150"/>
      <c r="J471" s="151">
        <f>ROUND($I$471*$H$471,2)</f>
        <v>0</v>
      </c>
      <c r="K471" s="147" t="s">
        <v>146</v>
      </c>
      <c r="L471" s="43"/>
      <c r="M471" s="152"/>
      <c r="N471" s="153" t="s">
        <v>43</v>
      </c>
      <c r="O471" s="24"/>
      <c r="P471" s="154">
        <f>$O$471*$H$471</f>
        <v>0</v>
      </c>
      <c r="Q471" s="154">
        <v>0</v>
      </c>
      <c r="R471" s="154">
        <f>$Q$471*$H$471</f>
        <v>0</v>
      </c>
      <c r="S471" s="154">
        <v>0</v>
      </c>
      <c r="T471" s="155">
        <f>$S$471*$H$471</f>
        <v>0</v>
      </c>
      <c r="AR471" s="89" t="s">
        <v>233</v>
      </c>
      <c r="AT471" s="89" t="s">
        <v>142</v>
      </c>
      <c r="AU471" s="89" t="s">
        <v>80</v>
      </c>
      <c r="AY471" s="6" t="s">
        <v>139</v>
      </c>
      <c r="BE471" s="156">
        <f>IF($N$471="základní",$J$471,0)</f>
        <v>0</v>
      </c>
      <c r="BF471" s="156">
        <f>IF($N$471="snížená",$J$471,0)</f>
        <v>0</v>
      </c>
      <c r="BG471" s="156">
        <f>IF($N$471="zákl. přenesená",$J$471,0)</f>
        <v>0</v>
      </c>
      <c r="BH471" s="156">
        <f>IF($N$471="sníž. přenesená",$J$471,0)</f>
        <v>0</v>
      </c>
      <c r="BI471" s="156">
        <f>IF($N$471="nulová",$J$471,0)</f>
        <v>0</v>
      </c>
      <c r="BJ471" s="89" t="s">
        <v>21</v>
      </c>
      <c r="BK471" s="156">
        <f>ROUND($I$471*$H$471,2)</f>
        <v>0</v>
      </c>
      <c r="BL471" s="89" t="s">
        <v>233</v>
      </c>
      <c r="BM471" s="89" t="s">
        <v>843</v>
      </c>
    </row>
    <row r="472" spans="2:47" s="6" customFormat="1" ht="27" customHeight="1">
      <c r="B472" s="23"/>
      <c r="C472" s="24"/>
      <c r="D472" s="157" t="s">
        <v>149</v>
      </c>
      <c r="E472" s="24"/>
      <c r="F472" s="158" t="s">
        <v>844</v>
      </c>
      <c r="G472" s="24"/>
      <c r="H472" s="24"/>
      <c r="J472" s="24"/>
      <c r="K472" s="24"/>
      <c r="L472" s="43"/>
      <c r="M472" s="56"/>
      <c r="N472" s="24"/>
      <c r="O472" s="24"/>
      <c r="P472" s="24"/>
      <c r="Q472" s="24"/>
      <c r="R472" s="24"/>
      <c r="S472" s="24"/>
      <c r="T472" s="57"/>
      <c r="AT472" s="6" t="s">
        <v>149</v>
      </c>
      <c r="AU472" s="6" t="s">
        <v>80</v>
      </c>
    </row>
    <row r="473" spans="2:63" s="132" customFormat="1" ht="30.75" customHeight="1">
      <c r="B473" s="133"/>
      <c r="C473" s="134"/>
      <c r="D473" s="134" t="s">
        <v>71</v>
      </c>
      <c r="E473" s="143" t="s">
        <v>845</v>
      </c>
      <c r="F473" s="143" t="s">
        <v>846</v>
      </c>
      <c r="G473" s="134"/>
      <c r="H473" s="134"/>
      <c r="J473" s="144">
        <f>$BK$473</f>
        <v>0</v>
      </c>
      <c r="K473" s="134"/>
      <c r="L473" s="137"/>
      <c r="M473" s="138"/>
      <c r="N473" s="134"/>
      <c r="O473" s="134"/>
      <c r="P473" s="139">
        <f>SUM($P$474:$P$483)</f>
        <v>0</v>
      </c>
      <c r="Q473" s="134"/>
      <c r="R473" s="139">
        <f>SUM($R$474:$R$483)</f>
        <v>0</v>
      </c>
      <c r="S473" s="134"/>
      <c r="T473" s="140">
        <f>SUM($T$474:$T$483)</f>
        <v>0.007750000000000001</v>
      </c>
      <c r="AR473" s="141" t="s">
        <v>80</v>
      </c>
      <c r="AT473" s="141" t="s">
        <v>71</v>
      </c>
      <c r="AU473" s="141" t="s">
        <v>21</v>
      </c>
      <c r="AY473" s="141" t="s">
        <v>139</v>
      </c>
      <c r="BK473" s="142">
        <f>SUM($BK$474:$BK$483)</f>
        <v>0</v>
      </c>
    </row>
    <row r="474" spans="2:65" s="6" customFormat="1" ht="15.75" customHeight="1">
      <c r="B474" s="23"/>
      <c r="C474" s="145" t="s">
        <v>847</v>
      </c>
      <c r="D474" s="145" t="s">
        <v>142</v>
      </c>
      <c r="E474" s="146" t="s">
        <v>848</v>
      </c>
      <c r="F474" s="147" t="s">
        <v>849</v>
      </c>
      <c r="G474" s="148" t="s">
        <v>196</v>
      </c>
      <c r="H474" s="149">
        <v>8.8</v>
      </c>
      <c r="I474" s="150"/>
      <c r="J474" s="151">
        <f>ROUND($I$474*$H$474,2)</f>
        <v>0</v>
      </c>
      <c r="K474" s="147" t="s">
        <v>146</v>
      </c>
      <c r="L474" s="43"/>
      <c r="M474" s="152"/>
      <c r="N474" s="153" t="s">
        <v>43</v>
      </c>
      <c r="O474" s="24"/>
      <c r="P474" s="154">
        <f>$O$474*$H$474</f>
        <v>0</v>
      </c>
      <c r="Q474" s="154">
        <v>0</v>
      </c>
      <c r="R474" s="154">
        <f>$Q$474*$H$474</f>
        <v>0</v>
      </c>
      <c r="S474" s="154">
        <v>0</v>
      </c>
      <c r="T474" s="155">
        <f>$S$474*$H$474</f>
        <v>0</v>
      </c>
      <c r="AR474" s="89" t="s">
        <v>233</v>
      </c>
      <c r="AT474" s="89" t="s">
        <v>142</v>
      </c>
      <c r="AU474" s="89" t="s">
        <v>80</v>
      </c>
      <c r="AY474" s="6" t="s">
        <v>139</v>
      </c>
      <c r="BE474" s="156">
        <f>IF($N$474="základní",$J$474,0)</f>
        <v>0</v>
      </c>
      <c r="BF474" s="156">
        <f>IF($N$474="snížená",$J$474,0)</f>
        <v>0</v>
      </c>
      <c r="BG474" s="156">
        <f>IF($N$474="zákl. přenesená",$J$474,0)</f>
        <v>0</v>
      </c>
      <c r="BH474" s="156">
        <f>IF($N$474="sníž. přenesená",$J$474,0)</f>
        <v>0</v>
      </c>
      <c r="BI474" s="156">
        <f>IF($N$474="nulová",$J$474,0)</f>
        <v>0</v>
      </c>
      <c r="BJ474" s="89" t="s">
        <v>21</v>
      </c>
      <c r="BK474" s="156">
        <f>ROUND($I$474*$H$474,2)</f>
        <v>0</v>
      </c>
      <c r="BL474" s="89" t="s">
        <v>233</v>
      </c>
      <c r="BM474" s="89" t="s">
        <v>850</v>
      </c>
    </row>
    <row r="475" spans="2:47" s="6" customFormat="1" ht="16.5" customHeight="1">
      <c r="B475" s="23"/>
      <c r="C475" s="24"/>
      <c r="D475" s="157" t="s">
        <v>149</v>
      </c>
      <c r="E475" s="24"/>
      <c r="F475" s="158" t="s">
        <v>851</v>
      </c>
      <c r="G475" s="24"/>
      <c r="H475" s="24"/>
      <c r="J475" s="24"/>
      <c r="K475" s="24"/>
      <c r="L475" s="43"/>
      <c r="M475" s="56"/>
      <c r="N475" s="24"/>
      <c r="O475" s="24"/>
      <c r="P475" s="24"/>
      <c r="Q475" s="24"/>
      <c r="R475" s="24"/>
      <c r="S475" s="24"/>
      <c r="T475" s="57"/>
      <c r="AT475" s="6" t="s">
        <v>149</v>
      </c>
      <c r="AU475" s="6" t="s">
        <v>80</v>
      </c>
    </row>
    <row r="476" spans="2:51" s="6" customFormat="1" ht="15.75" customHeight="1">
      <c r="B476" s="159"/>
      <c r="C476" s="160"/>
      <c r="D476" s="161" t="s">
        <v>156</v>
      </c>
      <c r="E476" s="160"/>
      <c r="F476" s="162" t="s">
        <v>852</v>
      </c>
      <c r="G476" s="160"/>
      <c r="H476" s="163">
        <v>10.2</v>
      </c>
      <c r="J476" s="160"/>
      <c r="K476" s="160"/>
      <c r="L476" s="164"/>
      <c r="M476" s="165"/>
      <c r="N476" s="160"/>
      <c r="O476" s="160"/>
      <c r="P476" s="160"/>
      <c r="Q476" s="160"/>
      <c r="R476" s="160"/>
      <c r="S476" s="160"/>
      <c r="T476" s="166"/>
      <c r="AT476" s="167" t="s">
        <v>156</v>
      </c>
      <c r="AU476" s="167" t="s">
        <v>80</v>
      </c>
      <c r="AV476" s="167" t="s">
        <v>80</v>
      </c>
      <c r="AW476" s="167" t="s">
        <v>93</v>
      </c>
      <c r="AX476" s="167" t="s">
        <v>72</v>
      </c>
      <c r="AY476" s="167" t="s">
        <v>139</v>
      </c>
    </row>
    <row r="477" spans="2:51" s="6" customFormat="1" ht="15.75" customHeight="1">
      <c r="B477" s="159"/>
      <c r="C477" s="160"/>
      <c r="D477" s="161" t="s">
        <v>156</v>
      </c>
      <c r="E477" s="160"/>
      <c r="F477" s="162" t="s">
        <v>853</v>
      </c>
      <c r="G477" s="160"/>
      <c r="H477" s="163">
        <v>-1.4</v>
      </c>
      <c r="J477" s="160"/>
      <c r="K477" s="160"/>
      <c r="L477" s="164"/>
      <c r="M477" s="165"/>
      <c r="N477" s="160"/>
      <c r="O477" s="160"/>
      <c r="P477" s="160"/>
      <c r="Q477" s="160"/>
      <c r="R477" s="160"/>
      <c r="S477" s="160"/>
      <c r="T477" s="166"/>
      <c r="AT477" s="167" t="s">
        <v>156</v>
      </c>
      <c r="AU477" s="167" t="s">
        <v>80</v>
      </c>
      <c r="AV477" s="167" t="s">
        <v>80</v>
      </c>
      <c r="AW477" s="167" t="s">
        <v>93</v>
      </c>
      <c r="AX477" s="167" t="s">
        <v>72</v>
      </c>
      <c r="AY477" s="167" t="s">
        <v>139</v>
      </c>
    </row>
    <row r="478" spans="2:65" s="6" customFormat="1" ht="15.75" customHeight="1">
      <c r="B478" s="23"/>
      <c r="C478" s="145" t="s">
        <v>854</v>
      </c>
      <c r="D478" s="145" t="s">
        <v>142</v>
      </c>
      <c r="E478" s="146" t="s">
        <v>855</v>
      </c>
      <c r="F478" s="147" t="s">
        <v>856</v>
      </c>
      <c r="G478" s="148" t="s">
        <v>167</v>
      </c>
      <c r="H478" s="149">
        <v>3.1</v>
      </c>
      <c r="I478" s="150"/>
      <c r="J478" s="151">
        <f>ROUND($I$478*$H$478,2)</f>
        <v>0</v>
      </c>
      <c r="K478" s="147" t="s">
        <v>146</v>
      </c>
      <c r="L478" s="43"/>
      <c r="M478" s="152"/>
      <c r="N478" s="153" t="s">
        <v>43</v>
      </c>
      <c r="O478" s="24"/>
      <c r="P478" s="154">
        <f>$O$478*$H$478</f>
        <v>0</v>
      </c>
      <c r="Q478" s="154">
        <v>0</v>
      </c>
      <c r="R478" s="154">
        <f>$Q$478*$H$478</f>
        <v>0</v>
      </c>
      <c r="S478" s="154">
        <v>0.0025</v>
      </c>
      <c r="T478" s="155">
        <f>$S$478*$H$478</f>
        <v>0.007750000000000001</v>
      </c>
      <c r="AR478" s="89" t="s">
        <v>233</v>
      </c>
      <c r="AT478" s="89" t="s">
        <v>142</v>
      </c>
      <c r="AU478" s="89" t="s">
        <v>80</v>
      </c>
      <c r="AY478" s="6" t="s">
        <v>139</v>
      </c>
      <c r="BE478" s="156">
        <f>IF($N$478="základní",$J$478,0)</f>
        <v>0</v>
      </c>
      <c r="BF478" s="156">
        <f>IF($N$478="snížená",$J$478,0)</f>
        <v>0</v>
      </c>
      <c r="BG478" s="156">
        <f>IF($N$478="zákl. přenesená",$J$478,0)</f>
        <v>0</v>
      </c>
      <c r="BH478" s="156">
        <f>IF($N$478="sníž. přenesená",$J$478,0)</f>
        <v>0</v>
      </c>
      <c r="BI478" s="156">
        <f>IF($N$478="nulová",$J$478,0)</f>
        <v>0</v>
      </c>
      <c r="BJ478" s="89" t="s">
        <v>21</v>
      </c>
      <c r="BK478" s="156">
        <f>ROUND($I$478*$H$478,2)</f>
        <v>0</v>
      </c>
      <c r="BL478" s="89" t="s">
        <v>233</v>
      </c>
      <c r="BM478" s="89" t="s">
        <v>857</v>
      </c>
    </row>
    <row r="479" spans="2:47" s="6" customFormat="1" ht="16.5" customHeight="1">
      <c r="B479" s="23"/>
      <c r="C479" s="24"/>
      <c r="D479" s="157" t="s">
        <v>149</v>
      </c>
      <c r="E479" s="24"/>
      <c r="F479" s="158" t="s">
        <v>858</v>
      </c>
      <c r="G479" s="24"/>
      <c r="H479" s="24"/>
      <c r="J479" s="24"/>
      <c r="K479" s="24"/>
      <c r="L479" s="43"/>
      <c r="M479" s="56"/>
      <c r="N479" s="24"/>
      <c r="O479" s="24"/>
      <c r="P479" s="24"/>
      <c r="Q479" s="24"/>
      <c r="R479" s="24"/>
      <c r="S479" s="24"/>
      <c r="T479" s="57"/>
      <c r="AT479" s="6" t="s">
        <v>149</v>
      </c>
      <c r="AU479" s="6" t="s">
        <v>80</v>
      </c>
    </row>
    <row r="480" spans="2:51" s="6" customFormat="1" ht="15.75" customHeight="1">
      <c r="B480" s="159"/>
      <c r="C480" s="160"/>
      <c r="D480" s="161" t="s">
        <v>156</v>
      </c>
      <c r="E480" s="160"/>
      <c r="F480" s="162" t="s">
        <v>215</v>
      </c>
      <c r="G480" s="160"/>
      <c r="H480" s="163">
        <v>3.1</v>
      </c>
      <c r="J480" s="160"/>
      <c r="K480" s="160"/>
      <c r="L480" s="164"/>
      <c r="M480" s="165"/>
      <c r="N480" s="160"/>
      <c r="O480" s="160"/>
      <c r="P480" s="160"/>
      <c r="Q480" s="160"/>
      <c r="R480" s="160"/>
      <c r="S480" s="160"/>
      <c r="T480" s="166"/>
      <c r="AT480" s="167" t="s">
        <v>156</v>
      </c>
      <c r="AU480" s="167" t="s">
        <v>80</v>
      </c>
      <c r="AV480" s="167" t="s">
        <v>80</v>
      </c>
      <c r="AW480" s="167" t="s">
        <v>93</v>
      </c>
      <c r="AX480" s="167" t="s">
        <v>72</v>
      </c>
      <c r="AY480" s="167" t="s">
        <v>139</v>
      </c>
    </row>
    <row r="481" spans="2:65" s="6" customFormat="1" ht="15.75" customHeight="1">
      <c r="B481" s="23"/>
      <c r="C481" s="145" t="s">
        <v>859</v>
      </c>
      <c r="D481" s="145" t="s">
        <v>142</v>
      </c>
      <c r="E481" s="146" t="s">
        <v>860</v>
      </c>
      <c r="F481" s="147" t="s">
        <v>861</v>
      </c>
      <c r="G481" s="148" t="s">
        <v>180</v>
      </c>
      <c r="H481" s="149">
        <v>0.001</v>
      </c>
      <c r="I481" s="150"/>
      <c r="J481" s="151">
        <f>ROUND($I$481*$H$481,2)</f>
        <v>0</v>
      </c>
      <c r="K481" s="147" t="s">
        <v>146</v>
      </c>
      <c r="L481" s="43"/>
      <c r="M481" s="152"/>
      <c r="N481" s="153" t="s">
        <v>43</v>
      </c>
      <c r="O481" s="24"/>
      <c r="P481" s="154">
        <f>$O$481*$H$481</f>
        <v>0</v>
      </c>
      <c r="Q481" s="154">
        <v>0</v>
      </c>
      <c r="R481" s="154">
        <f>$Q$481*$H$481</f>
        <v>0</v>
      </c>
      <c r="S481" s="154">
        <v>0</v>
      </c>
      <c r="T481" s="155">
        <f>$S$481*$H$481</f>
        <v>0</v>
      </c>
      <c r="AR481" s="89" t="s">
        <v>233</v>
      </c>
      <c r="AT481" s="89" t="s">
        <v>142</v>
      </c>
      <c r="AU481" s="89" t="s">
        <v>80</v>
      </c>
      <c r="AY481" s="6" t="s">
        <v>139</v>
      </c>
      <c r="BE481" s="156">
        <f>IF($N$481="základní",$J$481,0)</f>
        <v>0</v>
      </c>
      <c r="BF481" s="156">
        <f>IF($N$481="snížená",$J$481,0)</f>
        <v>0</v>
      </c>
      <c r="BG481" s="156">
        <f>IF($N$481="zákl. přenesená",$J$481,0)</f>
        <v>0</v>
      </c>
      <c r="BH481" s="156">
        <f>IF($N$481="sníž. přenesená",$J$481,0)</f>
        <v>0</v>
      </c>
      <c r="BI481" s="156">
        <f>IF($N$481="nulová",$J$481,0)</f>
        <v>0</v>
      </c>
      <c r="BJ481" s="89" t="s">
        <v>21</v>
      </c>
      <c r="BK481" s="156">
        <f>ROUND($I$481*$H$481,2)</f>
        <v>0</v>
      </c>
      <c r="BL481" s="89" t="s">
        <v>233</v>
      </c>
      <c r="BM481" s="89" t="s">
        <v>862</v>
      </c>
    </row>
    <row r="482" spans="2:47" s="6" customFormat="1" ht="27" customHeight="1">
      <c r="B482" s="23"/>
      <c r="C482" s="24"/>
      <c r="D482" s="157" t="s">
        <v>149</v>
      </c>
      <c r="E482" s="24"/>
      <c r="F482" s="158" t="s">
        <v>863</v>
      </c>
      <c r="G482" s="24"/>
      <c r="H482" s="24"/>
      <c r="J482" s="24"/>
      <c r="K482" s="24"/>
      <c r="L482" s="43"/>
      <c r="M482" s="56"/>
      <c r="N482" s="24"/>
      <c r="O482" s="24"/>
      <c r="P482" s="24"/>
      <c r="Q482" s="24"/>
      <c r="R482" s="24"/>
      <c r="S482" s="24"/>
      <c r="T482" s="57"/>
      <c r="AT482" s="6" t="s">
        <v>149</v>
      </c>
      <c r="AU482" s="6" t="s">
        <v>80</v>
      </c>
    </row>
    <row r="483" spans="2:51" s="6" customFormat="1" ht="15.75" customHeight="1">
      <c r="B483" s="159"/>
      <c r="C483" s="160"/>
      <c r="D483" s="161" t="s">
        <v>156</v>
      </c>
      <c r="E483" s="160"/>
      <c r="F483" s="162" t="s">
        <v>12</v>
      </c>
      <c r="G483" s="160"/>
      <c r="H483" s="163">
        <v>0.001</v>
      </c>
      <c r="J483" s="160"/>
      <c r="K483" s="160"/>
      <c r="L483" s="164"/>
      <c r="M483" s="165"/>
      <c r="N483" s="160"/>
      <c r="O483" s="160"/>
      <c r="P483" s="160"/>
      <c r="Q483" s="160"/>
      <c r="R483" s="160"/>
      <c r="S483" s="160"/>
      <c r="T483" s="166"/>
      <c r="AT483" s="167" t="s">
        <v>156</v>
      </c>
      <c r="AU483" s="167" t="s">
        <v>80</v>
      </c>
      <c r="AV483" s="167" t="s">
        <v>80</v>
      </c>
      <c r="AW483" s="167" t="s">
        <v>93</v>
      </c>
      <c r="AX483" s="167" t="s">
        <v>21</v>
      </c>
      <c r="AY483" s="167" t="s">
        <v>139</v>
      </c>
    </row>
    <row r="484" spans="2:63" s="132" customFormat="1" ht="30.75" customHeight="1">
      <c r="B484" s="133"/>
      <c r="C484" s="134"/>
      <c r="D484" s="134" t="s">
        <v>71</v>
      </c>
      <c r="E484" s="143" t="s">
        <v>864</v>
      </c>
      <c r="F484" s="143" t="s">
        <v>865</v>
      </c>
      <c r="G484" s="134"/>
      <c r="H484" s="134"/>
      <c r="J484" s="144">
        <f>$BK$484</f>
        <v>0</v>
      </c>
      <c r="K484" s="134"/>
      <c r="L484" s="137"/>
      <c r="M484" s="138"/>
      <c r="N484" s="134"/>
      <c r="O484" s="134"/>
      <c r="P484" s="139">
        <f>SUM($P$485:$P$506)</f>
        <v>0</v>
      </c>
      <c r="Q484" s="134"/>
      <c r="R484" s="139">
        <f>SUM($R$485:$R$506)</f>
        <v>0.29293880000000005</v>
      </c>
      <c r="S484" s="134"/>
      <c r="T484" s="140">
        <f>SUM($T$485:$T$506)</f>
        <v>0</v>
      </c>
      <c r="AR484" s="141" t="s">
        <v>80</v>
      </c>
      <c r="AT484" s="141" t="s">
        <v>71</v>
      </c>
      <c r="AU484" s="141" t="s">
        <v>21</v>
      </c>
      <c r="AY484" s="141" t="s">
        <v>139</v>
      </c>
      <c r="BK484" s="142">
        <f>SUM($BK$485:$BK$506)</f>
        <v>0</v>
      </c>
    </row>
    <row r="485" spans="2:65" s="6" customFormat="1" ht="15.75" customHeight="1">
      <c r="B485" s="23"/>
      <c r="C485" s="145" t="s">
        <v>866</v>
      </c>
      <c r="D485" s="145" t="s">
        <v>142</v>
      </c>
      <c r="E485" s="146" t="s">
        <v>867</v>
      </c>
      <c r="F485" s="147" t="s">
        <v>868</v>
      </c>
      <c r="G485" s="148" t="s">
        <v>167</v>
      </c>
      <c r="H485" s="149">
        <v>14.146</v>
      </c>
      <c r="I485" s="150"/>
      <c r="J485" s="151">
        <f>ROUND($I$485*$H$485,2)</f>
        <v>0</v>
      </c>
      <c r="K485" s="147" t="s">
        <v>146</v>
      </c>
      <c r="L485" s="43"/>
      <c r="M485" s="152"/>
      <c r="N485" s="153" t="s">
        <v>43</v>
      </c>
      <c r="O485" s="24"/>
      <c r="P485" s="154">
        <f>$O$485*$H$485</f>
        <v>0</v>
      </c>
      <c r="Q485" s="154">
        <v>0.003</v>
      </c>
      <c r="R485" s="154">
        <f>$Q$485*$H$485</f>
        <v>0.042438000000000003</v>
      </c>
      <c r="S485" s="154">
        <v>0</v>
      </c>
      <c r="T485" s="155">
        <f>$S$485*$H$485</f>
        <v>0</v>
      </c>
      <c r="AR485" s="89" t="s">
        <v>233</v>
      </c>
      <c r="AT485" s="89" t="s">
        <v>142</v>
      </c>
      <c r="AU485" s="89" t="s">
        <v>80</v>
      </c>
      <c r="AY485" s="6" t="s">
        <v>139</v>
      </c>
      <c r="BE485" s="156">
        <f>IF($N$485="základní",$J$485,0)</f>
        <v>0</v>
      </c>
      <c r="BF485" s="156">
        <f>IF($N$485="snížená",$J$485,0)</f>
        <v>0</v>
      </c>
      <c r="BG485" s="156">
        <f>IF($N$485="zákl. přenesená",$J$485,0)</f>
        <v>0</v>
      </c>
      <c r="BH485" s="156">
        <f>IF($N$485="sníž. přenesená",$J$485,0)</f>
        <v>0</v>
      </c>
      <c r="BI485" s="156">
        <f>IF($N$485="nulová",$J$485,0)</f>
        <v>0</v>
      </c>
      <c r="BJ485" s="89" t="s">
        <v>21</v>
      </c>
      <c r="BK485" s="156">
        <f>ROUND($I$485*$H$485,2)</f>
        <v>0</v>
      </c>
      <c r="BL485" s="89" t="s">
        <v>233</v>
      </c>
      <c r="BM485" s="89" t="s">
        <v>869</v>
      </c>
    </row>
    <row r="486" spans="2:47" s="6" customFormat="1" ht="16.5" customHeight="1">
      <c r="B486" s="23"/>
      <c r="C486" s="24"/>
      <c r="D486" s="157" t="s">
        <v>149</v>
      </c>
      <c r="E486" s="24"/>
      <c r="F486" s="158" t="s">
        <v>868</v>
      </c>
      <c r="G486" s="24"/>
      <c r="H486" s="24"/>
      <c r="J486" s="24"/>
      <c r="K486" s="24"/>
      <c r="L486" s="43"/>
      <c r="M486" s="56"/>
      <c r="N486" s="24"/>
      <c r="O486" s="24"/>
      <c r="P486" s="24"/>
      <c r="Q486" s="24"/>
      <c r="R486" s="24"/>
      <c r="S486" s="24"/>
      <c r="T486" s="57"/>
      <c r="AT486" s="6" t="s">
        <v>149</v>
      </c>
      <c r="AU486" s="6" t="s">
        <v>80</v>
      </c>
    </row>
    <row r="487" spans="2:51" s="6" customFormat="1" ht="15.75" customHeight="1">
      <c r="B487" s="159"/>
      <c r="C487" s="160"/>
      <c r="D487" s="161" t="s">
        <v>156</v>
      </c>
      <c r="E487" s="160"/>
      <c r="F487" s="162" t="s">
        <v>870</v>
      </c>
      <c r="G487" s="160"/>
      <c r="H487" s="163">
        <v>16.44</v>
      </c>
      <c r="J487" s="160"/>
      <c r="K487" s="160"/>
      <c r="L487" s="164"/>
      <c r="M487" s="165"/>
      <c r="N487" s="160"/>
      <c r="O487" s="160"/>
      <c r="P487" s="160"/>
      <c r="Q487" s="160"/>
      <c r="R487" s="160"/>
      <c r="S487" s="160"/>
      <c r="T487" s="166"/>
      <c r="AT487" s="167" t="s">
        <v>156</v>
      </c>
      <c r="AU487" s="167" t="s">
        <v>80</v>
      </c>
      <c r="AV487" s="167" t="s">
        <v>80</v>
      </c>
      <c r="AW487" s="167" t="s">
        <v>93</v>
      </c>
      <c r="AX487" s="167" t="s">
        <v>72</v>
      </c>
      <c r="AY487" s="167" t="s">
        <v>139</v>
      </c>
    </row>
    <row r="488" spans="2:51" s="6" customFormat="1" ht="15.75" customHeight="1">
      <c r="B488" s="159"/>
      <c r="C488" s="160"/>
      <c r="D488" s="161" t="s">
        <v>156</v>
      </c>
      <c r="E488" s="160"/>
      <c r="F488" s="162" t="s">
        <v>871</v>
      </c>
      <c r="G488" s="160"/>
      <c r="H488" s="163">
        <v>-2.24</v>
      </c>
      <c r="J488" s="160"/>
      <c r="K488" s="160"/>
      <c r="L488" s="164"/>
      <c r="M488" s="165"/>
      <c r="N488" s="160"/>
      <c r="O488" s="160"/>
      <c r="P488" s="160"/>
      <c r="Q488" s="160"/>
      <c r="R488" s="160"/>
      <c r="S488" s="160"/>
      <c r="T488" s="166"/>
      <c r="AT488" s="167" t="s">
        <v>156</v>
      </c>
      <c r="AU488" s="167" t="s">
        <v>80</v>
      </c>
      <c r="AV488" s="167" t="s">
        <v>80</v>
      </c>
      <c r="AW488" s="167" t="s">
        <v>93</v>
      </c>
      <c r="AX488" s="167" t="s">
        <v>72</v>
      </c>
      <c r="AY488" s="167" t="s">
        <v>139</v>
      </c>
    </row>
    <row r="489" spans="2:51" s="6" customFormat="1" ht="15.75" customHeight="1">
      <c r="B489" s="159"/>
      <c r="C489" s="160"/>
      <c r="D489" s="161" t="s">
        <v>156</v>
      </c>
      <c r="E489" s="160"/>
      <c r="F489" s="162" t="s">
        <v>872</v>
      </c>
      <c r="G489" s="160"/>
      <c r="H489" s="163">
        <v>-0.054</v>
      </c>
      <c r="J489" s="160"/>
      <c r="K489" s="160"/>
      <c r="L489" s="164"/>
      <c r="M489" s="165"/>
      <c r="N489" s="160"/>
      <c r="O489" s="160"/>
      <c r="P489" s="160"/>
      <c r="Q489" s="160"/>
      <c r="R489" s="160"/>
      <c r="S489" s="160"/>
      <c r="T489" s="166"/>
      <c r="AT489" s="167" t="s">
        <v>156</v>
      </c>
      <c r="AU489" s="167" t="s">
        <v>80</v>
      </c>
      <c r="AV489" s="167" t="s">
        <v>80</v>
      </c>
      <c r="AW489" s="167" t="s">
        <v>93</v>
      </c>
      <c r="AX489" s="167" t="s">
        <v>72</v>
      </c>
      <c r="AY489" s="167" t="s">
        <v>139</v>
      </c>
    </row>
    <row r="490" spans="2:65" s="6" customFormat="1" ht="15.75" customHeight="1">
      <c r="B490" s="23"/>
      <c r="C490" s="168" t="s">
        <v>873</v>
      </c>
      <c r="D490" s="168" t="s">
        <v>186</v>
      </c>
      <c r="E490" s="169" t="s">
        <v>874</v>
      </c>
      <c r="F490" s="170" t="s">
        <v>875</v>
      </c>
      <c r="G490" s="171" t="s">
        <v>167</v>
      </c>
      <c r="H490" s="172">
        <v>16.975</v>
      </c>
      <c r="I490" s="173"/>
      <c r="J490" s="174">
        <f>ROUND($I$490*$H$490,2)</f>
        <v>0</v>
      </c>
      <c r="K490" s="170" t="s">
        <v>146</v>
      </c>
      <c r="L490" s="175"/>
      <c r="M490" s="176"/>
      <c r="N490" s="177" t="s">
        <v>43</v>
      </c>
      <c r="O490" s="24"/>
      <c r="P490" s="154">
        <f>$O$490*$H$490</f>
        <v>0</v>
      </c>
      <c r="Q490" s="154">
        <v>0.0138</v>
      </c>
      <c r="R490" s="154">
        <f>$Q$490*$H$490</f>
        <v>0.23425500000000002</v>
      </c>
      <c r="S490" s="154">
        <v>0</v>
      </c>
      <c r="T490" s="155">
        <f>$S$490*$H$490</f>
        <v>0</v>
      </c>
      <c r="AR490" s="89" t="s">
        <v>325</v>
      </c>
      <c r="AT490" s="89" t="s">
        <v>186</v>
      </c>
      <c r="AU490" s="89" t="s">
        <v>80</v>
      </c>
      <c r="AY490" s="6" t="s">
        <v>139</v>
      </c>
      <c r="BE490" s="156">
        <f>IF($N$490="základní",$J$490,0)</f>
        <v>0</v>
      </c>
      <c r="BF490" s="156">
        <f>IF($N$490="snížená",$J$490,0)</f>
        <v>0</v>
      </c>
      <c r="BG490" s="156">
        <f>IF($N$490="zákl. přenesená",$J$490,0)</f>
        <v>0</v>
      </c>
      <c r="BH490" s="156">
        <f>IF($N$490="sníž. přenesená",$J$490,0)</f>
        <v>0</v>
      </c>
      <c r="BI490" s="156">
        <f>IF($N$490="nulová",$J$490,0)</f>
        <v>0</v>
      </c>
      <c r="BJ490" s="89" t="s">
        <v>21</v>
      </c>
      <c r="BK490" s="156">
        <f>ROUND($I$490*$H$490,2)</f>
        <v>0</v>
      </c>
      <c r="BL490" s="89" t="s">
        <v>233</v>
      </c>
      <c r="BM490" s="89" t="s">
        <v>876</v>
      </c>
    </row>
    <row r="491" spans="2:47" s="6" customFormat="1" ht="16.5" customHeight="1">
      <c r="B491" s="23"/>
      <c r="C491" s="24"/>
      <c r="D491" s="157" t="s">
        <v>149</v>
      </c>
      <c r="E491" s="24"/>
      <c r="F491" s="158" t="s">
        <v>877</v>
      </c>
      <c r="G491" s="24"/>
      <c r="H491" s="24"/>
      <c r="J491" s="24"/>
      <c r="K491" s="24"/>
      <c r="L491" s="43"/>
      <c r="M491" s="56"/>
      <c r="N491" s="24"/>
      <c r="O491" s="24"/>
      <c r="P491" s="24"/>
      <c r="Q491" s="24"/>
      <c r="R491" s="24"/>
      <c r="S491" s="24"/>
      <c r="T491" s="57"/>
      <c r="AT491" s="6" t="s">
        <v>149</v>
      </c>
      <c r="AU491" s="6" t="s">
        <v>80</v>
      </c>
    </row>
    <row r="492" spans="2:51" s="6" customFormat="1" ht="15.75" customHeight="1">
      <c r="B492" s="159"/>
      <c r="C492" s="160"/>
      <c r="D492" s="161" t="s">
        <v>156</v>
      </c>
      <c r="E492" s="160"/>
      <c r="F492" s="162" t="s">
        <v>878</v>
      </c>
      <c r="G492" s="160"/>
      <c r="H492" s="163">
        <v>16.975</v>
      </c>
      <c r="J492" s="160"/>
      <c r="K492" s="160"/>
      <c r="L492" s="164"/>
      <c r="M492" s="165"/>
      <c r="N492" s="160"/>
      <c r="O492" s="160"/>
      <c r="P492" s="160"/>
      <c r="Q492" s="160"/>
      <c r="R492" s="160"/>
      <c r="S492" s="160"/>
      <c r="T492" s="166"/>
      <c r="AT492" s="167" t="s">
        <v>156</v>
      </c>
      <c r="AU492" s="167" t="s">
        <v>80</v>
      </c>
      <c r="AV492" s="167" t="s">
        <v>80</v>
      </c>
      <c r="AW492" s="167" t="s">
        <v>93</v>
      </c>
      <c r="AX492" s="167" t="s">
        <v>72</v>
      </c>
      <c r="AY492" s="167" t="s">
        <v>139</v>
      </c>
    </row>
    <row r="493" spans="2:65" s="6" customFormat="1" ht="15.75" customHeight="1">
      <c r="B493" s="23"/>
      <c r="C493" s="145" t="s">
        <v>879</v>
      </c>
      <c r="D493" s="145" t="s">
        <v>142</v>
      </c>
      <c r="E493" s="146" t="s">
        <v>880</v>
      </c>
      <c r="F493" s="147" t="s">
        <v>881</v>
      </c>
      <c r="G493" s="148" t="s">
        <v>167</v>
      </c>
      <c r="H493" s="149">
        <v>14.146</v>
      </c>
      <c r="I493" s="150"/>
      <c r="J493" s="151">
        <f>ROUND($I$493*$H$493,2)</f>
        <v>0</v>
      </c>
      <c r="K493" s="147" t="s">
        <v>146</v>
      </c>
      <c r="L493" s="43"/>
      <c r="M493" s="152"/>
      <c r="N493" s="153" t="s">
        <v>43</v>
      </c>
      <c r="O493" s="24"/>
      <c r="P493" s="154">
        <f>$O$493*$H$493</f>
        <v>0</v>
      </c>
      <c r="Q493" s="154">
        <v>0</v>
      </c>
      <c r="R493" s="154">
        <f>$Q$493*$H$493</f>
        <v>0</v>
      </c>
      <c r="S493" s="154">
        <v>0</v>
      </c>
      <c r="T493" s="155">
        <f>$S$493*$H$493</f>
        <v>0</v>
      </c>
      <c r="AR493" s="89" t="s">
        <v>233</v>
      </c>
      <c r="AT493" s="89" t="s">
        <v>142</v>
      </c>
      <c r="AU493" s="89" t="s">
        <v>80</v>
      </c>
      <c r="AY493" s="6" t="s">
        <v>139</v>
      </c>
      <c r="BE493" s="156">
        <f>IF($N$493="základní",$J$493,0)</f>
        <v>0</v>
      </c>
      <c r="BF493" s="156">
        <f>IF($N$493="snížená",$J$493,0)</f>
        <v>0</v>
      </c>
      <c r="BG493" s="156">
        <f>IF($N$493="zákl. přenesená",$J$493,0)</f>
        <v>0</v>
      </c>
      <c r="BH493" s="156">
        <f>IF($N$493="sníž. přenesená",$J$493,0)</f>
        <v>0</v>
      </c>
      <c r="BI493" s="156">
        <f>IF($N$493="nulová",$J$493,0)</f>
        <v>0</v>
      </c>
      <c r="BJ493" s="89" t="s">
        <v>21</v>
      </c>
      <c r="BK493" s="156">
        <f>ROUND($I$493*$H$493,2)</f>
        <v>0</v>
      </c>
      <c r="BL493" s="89" t="s">
        <v>233</v>
      </c>
      <c r="BM493" s="89" t="s">
        <v>882</v>
      </c>
    </row>
    <row r="494" spans="2:47" s="6" customFormat="1" ht="16.5" customHeight="1">
      <c r="B494" s="23"/>
      <c r="C494" s="24"/>
      <c r="D494" s="157" t="s">
        <v>149</v>
      </c>
      <c r="E494" s="24"/>
      <c r="F494" s="158" t="s">
        <v>881</v>
      </c>
      <c r="G494" s="24"/>
      <c r="H494" s="24"/>
      <c r="J494" s="24"/>
      <c r="K494" s="24"/>
      <c r="L494" s="43"/>
      <c r="M494" s="56"/>
      <c r="N494" s="24"/>
      <c r="O494" s="24"/>
      <c r="P494" s="24"/>
      <c r="Q494" s="24"/>
      <c r="R494" s="24"/>
      <c r="S494" s="24"/>
      <c r="T494" s="57"/>
      <c r="AT494" s="6" t="s">
        <v>149</v>
      </c>
      <c r="AU494" s="6" t="s">
        <v>80</v>
      </c>
    </row>
    <row r="495" spans="2:65" s="6" customFormat="1" ht="15.75" customHeight="1">
      <c r="B495" s="23"/>
      <c r="C495" s="145" t="s">
        <v>883</v>
      </c>
      <c r="D495" s="145" t="s">
        <v>142</v>
      </c>
      <c r="E495" s="146" t="s">
        <v>884</v>
      </c>
      <c r="F495" s="147" t="s">
        <v>885</v>
      </c>
      <c r="G495" s="148" t="s">
        <v>196</v>
      </c>
      <c r="H495" s="149">
        <v>18.8</v>
      </c>
      <c r="I495" s="150"/>
      <c r="J495" s="151">
        <f>ROUND($I$495*$H$495,2)</f>
        <v>0</v>
      </c>
      <c r="K495" s="147" t="s">
        <v>146</v>
      </c>
      <c r="L495" s="43"/>
      <c r="M495" s="152"/>
      <c r="N495" s="153" t="s">
        <v>43</v>
      </c>
      <c r="O495" s="24"/>
      <c r="P495" s="154">
        <f>$O$495*$H$495</f>
        <v>0</v>
      </c>
      <c r="Q495" s="154">
        <v>0.00031</v>
      </c>
      <c r="R495" s="154">
        <f>$Q$495*$H$495</f>
        <v>0.005828</v>
      </c>
      <c r="S495" s="154">
        <v>0</v>
      </c>
      <c r="T495" s="155">
        <f>$S$495*$H$495</f>
        <v>0</v>
      </c>
      <c r="AR495" s="89" t="s">
        <v>233</v>
      </c>
      <c r="AT495" s="89" t="s">
        <v>142</v>
      </c>
      <c r="AU495" s="89" t="s">
        <v>80</v>
      </c>
      <c r="AY495" s="6" t="s">
        <v>139</v>
      </c>
      <c r="BE495" s="156">
        <f>IF($N$495="základní",$J$495,0)</f>
        <v>0</v>
      </c>
      <c r="BF495" s="156">
        <f>IF($N$495="snížená",$J$495,0)</f>
        <v>0</v>
      </c>
      <c r="BG495" s="156">
        <f>IF($N$495="zákl. přenesená",$J$495,0)</f>
        <v>0</v>
      </c>
      <c r="BH495" s="156">
        <f>IF($N$495="sníž. přenesená",$J$495,0)</f>
        <v>0</v>
      </c>
      <c r="BI495" s="156">
        <f>IF($N$495="nulová",$J$495,0)</f>
        <v>0</v>
      </c>
      <c r="BJ495" s="89" t="s">
        <v>21</v>
      </c>
      <c r="BK495" s="156">
        <f>ROUND($I$495*$H$495,2)</f>
        <v>0</v>
      </c>
      <c r="BL495" s="89" t="s">
        <v>233</v>
      </c>
      <c r="BM495" s="89" t="s">
        <v>886</v>
      </c>
    </row>
    <row r="496" spans="2:47" s="6" customFormat="1" ht="16.5" customHeight="1">
      <c r="B496" s="23"/>
      <c r="C496" s="24"/>
      <c r="D496" s="157" t="s">
        <v>149</v>
      </c>
      <c r="E496" s="24"/>
      <c r="F496" s="158" t="s">
        <v>887</v>
      </c>
      <c r="G496" s="24"/>
      <c r="H496" s="24"/>
      <c r="J496" s="24"/>
      <c r="K496" s="24"/>
      <c r="L496" s="43"/>
      <c r="M496" s="56"/>
      <c r="N496" s="24"/>
      <c r="O496" s="24"/>
      <c r="P496" s="24"/>
      <c r="Q496" s="24"/>
      <c r="R496" s="24"/>
      <c r="S496" s="24"/>
      <c r="T496" s="57"/>
      <c r="AT496" s="6" t="s">
        <v>149</v>
      </c>
      <c r="AU496" s="6" t="s">
        <v>80</v>
      </c>
    </row>
    <row r="497" spans="2:51" s="6" customFormat="1" ht="15.75" customHeight="1">
      <c r="B497" s="159"/>
      <c r="C497" s="160"/>
      <c r="D497" s="161" t="s">
        <v>156</v>
      </c>
      <c r="E497" s="160"/>
      <c r="F497" s="162" t="s">
        <v>888</v>
      </c>
      <c r="G497" s="160"/>
      <c r="H497" s="163">
        <v>18.8</v>
      </c>
      <c r="J497" s="160"/>
      <c r="K497" s="160"/>
      <c r="L497" s="164"/>
      <c r="M497" s="165"/>
      <c r="N497" s="160"/>
      <c r="O497" s="160"/>
      <c r="P497" s="160"/>
      <c r="Q497" s="160"/>
      <c r="R497" s="160"/>
      <c r="S497" s="160"/>
      <c r="T497" s="166"/>
      <c r="AT497" s="167" t="s">
        <v>156</v>
      </c>
      <c r="AU497" s="167" t="s">
        <v>80</v>
      </c>
      <c r="AV497" s="167" t="s">
        <v>80</v>
      </c>
      <c r="AW497" s="167" t="s">
        <v>93</v>
      </c>
      <c r="AX497" s="167" t="s">
        <v>72</v>
      </c>
      <c r="AY497" s="167" t="s">
        <v>139</v>
      </c>
    </row>
    <row r="498" spans="2:65" s="6" customFormat="1" ht="15.75" customHeight="1">
      <c r="B498" s="23"/>
      <c r="C498" s="145" t="s">
        <v>889</v>
      </c>
      <c r="D498" s="145" t="s">
        <v>142</v>
      </c>
      <c r="E498" s="146" t="s">
        <v>890</v>
      </c>
      <c r="F498" s="147" t="s">
        <v>891</v>
      </c>
      <c r="G498" s="148" t="s">
        <v>167</v>
      </c>
      <c r="H498" s="149">
        <v>14.146</v>
      </c>
      <c r="I498" s="150"/>
      <c r="J498" s="151">
        <f>ROUND($I$498*$H$498,2)</f>
        <v>0</v>
      </c>
      <c r="K498" s="147" t="s">
        <v>146</v>
      </c>
      <c r="L498" s="43"/>
      <c r="M498" s="152"/>
      <c r="N498" s="153" t="s">
        <v>43</v>
      </c>
      <c r="O498" s="24"/>
      <c r="P498" s="154">
        <f>$O$498*$H$498</f>
        <v>0</v>
      </c>
      <c r="Q498" s="154">
        <v>0.0003</v>
      </c>
      <c r="R498" s="154">
        <f>$Q$498*$H$498</f>
        <v>0.0042438</v>
      </c>
      <c r="S498" s="154">
        <v>0</v>
      </c>
      <c r="T498" s="155">
        <f>$S$498*$H$498</f>
        <v>0</v>
      </c>
      <c r="AR498" s="89" t="s">
        <v>233</v>
      </c>
      <c r="AT498" s="89" t="s">
        <v>142</v>
      </c>
      <c r="AU498" s="89" t="s">
        <v>80</v>
      </c>
      <c r="AY498" s="6" t="s">
        <v>139</v>
      </c>
      <c r="BE498" s="156">
        <f>IF($N$498="základní",$J$498,0)</f>
        <v>0</v>
      </c>
      <c r="BF498" s="156">
        <f>IF($N$498="snížená",$J$498,0)</f>
        <v>0</v>
      </c>
      <c r="BG498" s="156">
        <f>IF($N$498="zákl. přenesená",$J$498,0)</f>
        <v>0</v>
      </c>
      <c r="BH498" s="156">
        <f>IF($N$498="sníž. přenesená",$J$498,0)</f>
        <v>0</v>
      </c>
      <c r="BI498" s="156">
        <f>IF($N$498="nulová",$J$498,0)</f>
        <v>0</v>
      </c>
      <c r="BJ498" s="89" t="s">
        <v>21</v>
      </c>
      <c r="BK498" s="156">
        <f>ROUND($I$498*$H$498,2)</f>
        <v>0</v>
      </c>
      <c r="BL498" s="89" t="s">
        <v>233</v>
      </c>
      <c r="BM498" s="89" t="s">
        <v>892</v>
      </c>
    </row>
    <row r="499" spans="2:47" s="6" customFormat="1" ht="16.5" customHeight="1">
      <c r="B499" s="23"/>
      <c r="C499" s="24"/>
      <c r="D499" s="157" t="s">
        <v>149</v>
      </c>
      <c r="E499" s="24"/>
      <c r="F499" s="158" t="s">
        <v>891</v>
      </c>
      <c r="G499" s="24"/>
      <c r="H499" s="24"/>
      <c r="J499" s="24"/>
      <c r="K499" s="24"/>
      <c r="L499" s="43"/>
      <c r="M499" s="56"/>
      <c r="N499" s="24"/>
      <c r="O499" s="24"/>
      <c r="P499" s="24"/>
      <c r="Q499" s="24"/>
      <c r="R499" s="24"/>
      <c r="S499" s="24"/>
      <c r="T499" s="57"/>
      <c r="AT499" s="6" t="s">
        <v>149</v>
      </c>
      <c r="AU499" s="6" t="s">
        <v>80</v>
      </c>
    </row>
    <row r="500" spans="2:65" s="6" customFormat="1" ht="15.75" customHeight="1">
      <c r="B500" s="23"/>
      <c r="C500" s="145" t="s">
        <v>893</v>
      </c>
      <c r="D500" s="145" t="s">
        <v>142</v>
      </c>
      <c r="E500" s="146" t="s">
        <v>894</v>
      </c>
      <c r="F500" s="147" t="s">
        <v>895</v>
      </c>
      <c r="G500" s="148" t="s">
        <v>196</v>
      </c>
      <c r="H500" s="149">
        <v>12.6</v>
      </c>
      <c r="I500" s="150"/>
      <c r="J500" s="151">
        <f>ROUND($I$500*$H$500,2)</f>
        <v>0</v>
      </c>
      <c r="K500" s="147" t="s">
        <v>146</v>
      </c>
      <c r="L500" s="43"/>
      <c r="M500" s="152"/>
      <c r="N500" s="153" t="s">
        <v>43</v>
      </c>
      <c r="O500" s="24"/>
      <c r="P500" s="154">
        <f>$O$500*$H$500</f>
        <v>0</v>
      </c>
      <c r="Q500" s="154">
        <v>0.00049</v>
      </c>
      <c r="R500" s="154">
        <f>$Q$500*$H$500</f>
        <v>0.006174</v>
      </c>
      <c r="S500" s="154">
        <v>0</v>
      </c>
      <c r="T500" s="155">
        <f>$S$500*$H$500</f>
        <v>0</v>
      </c>
      <c r="AR500" s="89" t="s">
        <v>233</v>
      </c>
      <c r="AT500" s="89" t="s">
        <v>142</v>
      </c>
      <c r="AU500" s="89" t="s">
        <v>80</v>
      </c>
      <c r="AY500" s="6" t="s">
        <v>139</v>
      </c>
      <c r="BE500" s="156">
        <f>IF($N$500="základní",$J$500,0)</f>
        <v>0</v>
      </c>
      <c r="BF500" s="156">
        <f>IF($N$500="snížená",$J$500,0)</f>
        <v>0</v>
      </c>
      <c r="BG500" s="156">
        <f>IF($N$500="zákl. přenesená",$J$500,0)</f>
        <v>0</v>
      </c>
      <c r="BH500" s="156">
        <f>IF($N$500="sníž. přenesená",$J$500,0)</f>
        <v>0</v>
      </c>
      <c r="BI500" s="156">
        <f>IF($N$500="nulová",$J$500,0)</f>
        <v>0</v>
      </c>
      <c r="BJ500" s="89" t="s">
        <v>21</v>
      </c>
      <c r="BK500" s="156">
        <f>ROUND($I$500*$H$500,2)</f>
        <v>0</v>
      </c>
      <c r="BL500" s="89" t="s">
        <v>233</v>
      </c>
      <c r="BM500" s="89" t="s">
        <v>896</v>
      </c>
    </row>
    <row r="501" spans="2:47" s="6" customFormat="1" ht="16.5" customHeight="1">
      <c r="B501" s="23"/>
      <c r="C501" s="24"/>
      <c r="D501" s="157" t="s">
        <v>149</v>
      </c>
      <c r="E501" s="24"/>
      <c r="F501" s="158" t="s">
        <v>895</v>
      </c>
      <c r="G501" s="24"/>
      <c r="H501" s="24"/>
      <c r="J501" s="24"/>
      <c r="K501" s="24"/>
      <c r="L501" s="43"/>
      <c r="M501" s="56"/>
      <c r="N501" s="24"/>
      <c r="O501" s="24"/>
      <c r="P501" s="24"/>
      <c r="Q501" s="24"/>
      <c r="R501" s="24"/>
      <c r="S501" s="24"/>
      <c r="T501" s="57"/>
      <c r="AT501" s="6" t="s">
        <v>149</v>
      </c>
      <c r="AU501" s="6" t="s">
        <v>80</v>
      </c>
    </row>
    <row r="502" spans="2:51" s="6" customFormat="1" ht="15.75" customHeight="1">
      <c r="B502" s="159"/>
      <c r="C502" s="160"/>
      <c r="D502" s="161" t="s">
        <v>156</v>
      </c>
      <c r="E502" s="160"/>
      <c r="F502" s="162" t="s">
        <v>897</v>
      </c>
      <c r="G502" s="160"/>
      <c r="H502" s="163">
        <v>12.6</v>
      </c>
      <c r="J502" s="160"/>
      <c r="K502" s="160"/>
      <c r="L502" s="164"/>
      <c r="M502" s="165"/>
      <c r="N502" s="160"/>
      <c r="O502" s="160"/>
      <c r="P502" s="160"/>
      <c r="Q502" s="160"/>
      <c r="R502" s="160"/>
      <c r="S502" s="160"/>
      <c r="T502" s="166"/>
      <c r="AT502" s="167" t="s">
        <v>156</v>
      </c>
      <c r="AU502" s="167" t="s">
        <v>80</v>
      </c>
      <c r="AV502" s="167" t="s">
        <v>80</v>
      </c>
      <c r="AW502" s="167" t="s">
        <v>93</v>
      </c>
      <c r="AX502" s="167" t="s">
        <v>72</v>
      </c>
      <c r="AY502" s="167" t="s">
        <v>139</v>
      </c>
    </row>
    <row r="503" spans="2:65" s="6" customFormat="1" ht="15.75" customHeight="1">
      <c r="B503" s="23"/>
      <c r="C503" s="145" t="s">
        <v>898</v>
      </c>
      <c r="D503" s="145" t="s">
        <v>142</v>
      </c>
      <c r="E503" s="146" t="s">
        <v>899</v>
      </c>
      <c r="F503" s="147" t="s">
        <v>900</v>
      </c>
      <c r="G503" s="148" t="s">
        <v>180</v>
      </c>
      <c r="H503" s="149">
        <v>0.293</v>
      </c>
      <c r="I503" s="150"/>
      <c r="J503" s="151">
        <f>ROUND($I$503*$H$503,2)</f>
        <v>0</v>
      </c>
      <c r="K503" s="147" t="s">
        <v>146</v>
      </c>
      <c r="L503" s="43"/>
      <c r="M503" s="152"/>
      <c r="N503" s="153" t="s">
        <v>43</v>
      </c>
      <c r="O503" s="24"/>
      <c r="P503" s="154">
        <f>$O$503*$H$503</f>
        <v>0</v>
      </c>
      <c r="Q503" s="154">
        <v>0</v>
      </c>
      <c r="R503" s="154">
        <f>$Q$503*$H$503</f>
        <v>0</v>
      </c>
      <c r="S503" s="154">
        <v>0</v>
      </c>
      <c r="T503" s="155">
        <f>$S$503*$H$503</f>
        <v>0</v>
      </c>
      <c r="AR503" s="89" t="s">
        <v>233</v>
      </c>
      <c r="AT503" s="89" t="s">
        <v>142</v>
      </c>
      <c r="AU503" s="89" t="s">
        <v>80</v>
      </c>
      <c r="AY503" s="6" t="s">
        <v>139</v>
      </c>
      <c r="BE503" s="156">
        <f>IF($N$503="základní",$J$503,0)</f>
        <v>0</v>
      </c>
      <c r="BF503" s="156">
        <f>IF($N$503="snížená",$J$503,0)</f>
        <v>0</v>
      </c>
      <c r="BG503" s="156">
        <f>IF($N$503="zákl. přenesená",$J$503,0)</f>
        <v>0</v>
      </c>
      <c r="BH503" s="156">
        <f>IF($N$503="sníž. přenesená",$J$503,0)</f>
        <v>0</v>
      </c>
      <c r="BI503" s="156">
        <f>IF($N$503="nulová",$J$503,0)</f>
        <v>0</v>
      </c>
      <c r="BJ503" s="89" t="s">
        <v>21</v>
      </c>
      <c r="BK503" s="156">
        <f>ROUND($I$503*$H$503,2)</f>
        <v>0</v>
      </c>
      <c r="BL503" s="89" t="s">
        <v>233</v>
      </c>
      <c r="BM503" s="89" t="s">
        <v>901</v>
      </c>
    </row>
    <row r="504" spans="2:47" s="6" customFormat="1" ht="16.5" customHeight="1">
      <c r="B504" s="23"/>
      <c r="C504" s="24"/>
      <c r="D504" s="157" t="s">
        <v>149</v>
      </c>
      <c r="E504" s="24"/>
      <c r="F504" s="158" t="s">
        <v>900</v>
      </c>
      <c r="G504" s="24"/>
      <c r="H504" s="24"/>
      <c r="J504" s="24"/>
      <c r="K504" s="24"/>
      <c r="L504" s="43"/>
      <c r="M504" s="56"/>
      <c r="N504" s="24"/>
      <c r="O504" s="24"/>
      <c r="P504" s="24"/>
      <c r="Q504" s="24"/>
      <c r="R504" s="24"/>
      <c r="S504" s="24"/>
      <c r="T504" s="57"/>
      <c r="AT504" s="6" t="s">
        <v>149</v>
      </c>
      <c r="AU504" s="6" t="s">
        <v>80</v>
      </c>
    </row>
    <row r="505" spans="2:65" s="6" customFormat="1" ht="15.75" customHeight="1">
      <c r="B505" s="23"/>
      <c r="C505" s="145" t="s">
        <v>902</v>
      </c>
      <c r="D505" s="145" t="s">
        <v>142</v>
      </c>
      <c r="E505" s="146" t="s">
        <v>903</v>
      </c>
      <c r="F505" s="147" t="s">
        <v>904</v>
      </c>
      <c r="G505" s="148" t="s">
        <v>180</v>
      </c>
      <c r="H505" s="149">
        <v>0.293</v>
      </c>
      <c r="I505" s="150"/>
      <c r="J505" s="151">
        <f>ROUND($I$505*$H$505,2)</f>
        <v>0</v>
      </c>
      <c r="K505" s="147" t="s">
        <v>146</v>
      </c>
      <c r="L505" s="43"/>
      <c r="M505" s="152"/>
      <c r="N505" s="153" t="s">
        <v>43</v>
      </c>
      <c r="O505" s="24"/>
      <c r="P505" s="154">
        <f>$O$505*$H$505</f>
        <v>0</v>
      </c>
      <c r="Q505" s="154">
        <v>0</v>
      </c>
      <c r="R505" s="154">
        <f>$Q$505*$H$505</f>
        <v>0</v>
      </c>
      <c r="S505" s="154">
        <v>0</v>
      </c>
      <c r="T505" s="155">
        <f>$S$505*$H$505</f>
        <v>0</v>
      </c>
      <c r="AR505" s="89" t="s">
        <v>233</v>
      </c>
      <c r="AT505" s="89" t="s">
        <v>142</v>
      </c>
      <c r="AU505" s="89" t="s">
        <v>80</v>
      </c>
      <c r="AY505" s="6" t="s">
        <v>139</v>
      </c>
      <c r="BE505" s="156">
        <f>IF($N$505="základní",$J$505,0)</f>
        <v>0</v>
      </c>
      <c r="BF505" s="156">
        <f>IF($N$505="snížená",$J$505,0)</f>
        <v>0</v>
      </c>
      <c r="BG505" s="156">
        <f>IF($N$505="zákl. přenesená",$J$505,0)</f>
        <v>0</v>
      </c>
      <c r="BH505" s="156">
        <f>IF($N$505="sníž. přenesená",$J$505,0)</f>
        <v>0</v>
      </c>
      <c r="BI505" s="156">
        <f>IF($N$505="nulová",$J$505,0)</f>
        <v>0</v>
      </c>
      <c r="BJ505" s="89" t="s">
        <v>21</v>
      </c>
      <c r="BK505" s="156">
        <f>ROUND($I$505*$H$505,2)</f>
        <v>0</v>
      </c>
      <c r="BL505" s="89" t="s">
        <v>233</v>
      </c>
      <c r="BM505" s="89" t="s">
        <v>905</v>
      </c>
    </row>
    <row r="506" spans="2:47" s="6" customFormat="1" ht="27" customHeight="1">
      <c r="B506" s="23"/>
      <c r="C506" s="24"/>
      <c r="D506" s="157" t="s">
        <v>149</v>
      </c>
      <c r="E506" s="24"/>
      <c r="F506" s="158" t="s">
        <v>906</v>
      </c>
      <c r="G506" s="24"/>
      <c r="H506" s="24"/>
      <c r="J506" s="24"/>
      <c r="K506" s="24"/>
      <c r="L506" s="43"/>
      <c r="M506" s="56"/>
      <c r="N506" s="24"/>
      <c r="O506" s="24"/>
      <c r="P506" s="24"/>
      <c r="Q506" s="24"/>
      <c r="R506" s="24"/>
      <c r="S506" s="24"/>
      <c r="T506" s="57"/>
      <c r="AT506" s="6" t="s">
        <v>149</v>
      </c>
      <c r="AU506" s="6" t="s">
        <v>80</v>
      </c>
    </row>
    <row r="507" spans="2:63" s="132" customFormat="1" ht="30.75" customHeight="1">
      <c r="B507" s="133"/>
      <c r="C507" s="134"/>
      <c r="D507" s="134" t="s">
        <v>71</v>
      </c>
      <c r="E507" s="143" t="s">
        <v>907</v>
      </c>
      <c r="F507" s="143" t="s">
        <v>908</v>
      </c>
      <c r="G507" s="134"/>
      <c r="H507" s="134"/>
      <c r="J507" s="144">
        <f>$BK$507</f>
        <v>0</v>
      </c>
      <c r="K507" s="134"/>
      <c r="L507" s="137"/>
      <c r="M507" s="138"/>
      <c r="N507" s="134"/>
      <c r="O507" s="134"/>
      <c r="P507" s="139">
        <f>SUM($P$508:$P$510)</f>
        <v>0</v>
      </c>
      <c r="Q507" s="134"/>
      <c r="R507" s="139">
        <f>SUM($R$508:$R$510)</f>
        <v>0.0029</v>
      </c>
      <c r="S507" s="134"/>
      <c r="T507" s="140">
        <f>SUM($T$508:$T$510)</f>
        <v>0</v>
      </c>
      <c r="AR507" s="141" t="s">
        <v>80</v>
      </c>
      <c r="AT507" s="141" t="s">
        <v>71</v>
      </c>
      <c r="AU507" s="141" t="s">
        <v>21</v>
      </c>
      <c r="AY507" s="141" t="s">
        <v>139</v>
      </c>
      <c r="BK507" s="142">
        <f>SUM($BK$508:$BK$510)</f>
        <v>0</v>
      </c>
    </row>
    <row r="508" spans="2:65" s="6" customFormat="1" ht="15.75" customHeight="1">
      <c r="B508" s="23"/>
      <c r="C508" s="145" t="s">
        <v>909</v>
      </c>
      <c r="D508" s="145" t="s">
        <v>142</v>
      </c>
      <c r="E508" s="146" t="s">
        <v>910</v>
      </c>
      <c r="F508" s="147" t="s">
        <v>911</v>
      </c>
      <c r="G508" s="148" t="s">
        <v>167</v>
      </c>
      <c r="H508" s="149">
        <v>2.32</v>
      </c>
      <c r="I508" s="150"/>
      <c r="J508" s="151">
        <f>ROUND($I$508*$H$508,2)</f>
        <v>0</v>
      </c>
      <c r="K508" s="147" t="s">
        <v>146</v>
      </c>
      <c r="L508" s="43"/>
      <c r="M508" s="152"/>
      <c r="N508" s="153" t="s">
        <v>43</v>
      </c>
      <c r="O508" s="24"/>
      <c r="P508" s="154">
        <f>$O$508*$H$508</f>
        <v>0</v>
      </c>
      <c r="Q508" s="154">
        <v>0.00125</v>
      </c>
      <c r="R508" s="154">
        <f>$Q$508*$H$508</f>
        <v>0.0029</v>
      </c>
      <c r="S508" s="154">
        <v>0</v>
      </c>
      <c r="T508" s="155">
        <f>$S$508*$H$508</f>
        <v>0</v>
      </c>
      <c r="AR508" s="89" t="s">
        <v>233</v>
      </c>
      <c r="AT508" s="89" t="s">
        <v>142</v>
      </c>
      <c r="AU508" s="89" t="s">
        <v>80</v>
      </c>
      <c r="AY508" s="6" t="s">
        <v>139</v>
      </c>
      <c r="BE508" s="156">
        <f>IF($N$508="základní",$J$508,0)</f>
        <v>0</v>
      </c>
      <c r="BF508" s="156">
        <f>IF($N$508="snížená",$J$508,0)</f>
        <v>0</v>
      </c>
      <c r="BG508" s="156">
        <f>IF($N$508="zákl. přenesená",$J$508,0)</f>
        <v>0</v>
      </c>
      <c r="BH508" s="156">
        <f>IF($N$508="sníž. přenesená",$J$508,0)</f>
        <v>0</v>
      </c>
      <c r="BI508" s="156">
        <f>IF($N$508="nulová",$J$508,0)</f>
        <v>0</v>
      </c>
      <c r="BJ508" s="89" t="s">
        <v>21</v>
      </c>
      <c r="BK508" s="156">
        <f>ROUND($I$508*$H$508,2)</f>
        <v>0</v>
      </c>
      <c r="BL508" s="89" t="s">
        <v>233</v>
      </c>
      <c r="BM508" s="89" t="s">
        <v>912</v>
      </c>
    </row>
    <row r="509" spans="2:47" s="6" customFormat="1" ht="16.5" customHeight="1">
      <c r="B509" s="23"/>
      <c r="C509" s="24"/>
      <c r="D509" s="157" t="s">
        <v>149</v>
      </c>
      <c r="E509" s="24"/>
      <c r="F509" s="158" t="s">
        <v>911</v>
      </c>
      <c r="G509" s="24"/>
      <c r="H509" s="24"/>
      <c r="J509" s="24"/>
      <c r="K509" s="24"/>
      <c r="L509" s="43"/>
      <c r="M509" s="56"/>
      <c r="N509" s="24"/>
      <c r="O509" s="24"/>
      <c r="P509" s="24"/>
      <c r="Q509" s="24"/>
      <c r="R509" s="24"/>
      <c r="S509" s="24"/>
      <c r="T509" s="57"/>
      <c r="AT509" s="6" t="s">
        <v>149</v>
      </c>
      <c r="AU509" s="6" t="s">
        <v>80</v>
      </c>
    </row>
    <row r="510" spans="2:51" s="6" customFormat="1" ht="15.75" customHeight="1">
      <c r="B510" s="159"/>
      <c r="C510" s="160"/>
      <c r="D510" s="161" t="s">
        <v>156</v>
      </c>
      <c r="E510" s="160"/>
      <c r="F510" s="162" t="s">
        <v>913</v>
      </c>
      <c r="G510" s="160"/>
      <c r="H510" s="163">
        <v>2.32</v>
      </c>
      <c r="J510" s="160"/>
      <c r="K510" s="160"/>
      <c r="L510" s="164"/>
      <c r="M510" s="165"/>
      <c r="N510" s="160"/>
      <c r="O510" s="160"/>
      <c r="P510" s="160"/>
      <c r="Q510" s="160"/>
      <c r="R510" s="160"/>
      <c r="S510" s="160"/>
      <c r="T510" s="166"/>
      <c r="AT510" s="167" t="s">
        <v>156</v>
      </c>
      <c r="AU510" s="167" t="s">
        <v>80</v>
      </c>
      <c r="AV510" s="167" t="s">
        <v>80</v>
      </c>
      <c r="AW510" s="167" t="s">
        <v>93</v>
      </c>
      <c r="AX510" s="167" t="s">
        <v>72</v>
      </c>
      <c r="AY510" s="167" t="s">
        <v>139</v>
      </c>
    </row>
    <row r="511" spans="2:63" s="132" customFormat="1" ht="30.75" customHeight="1">
      <c r="B511" s="133"/>
      <c r="C511" s="134"/>
      <c r="D511" s="134" t="s">
        <v>71</v>
      </c>
      <c r="E511" s="143" t="s">
        <v>914</v>
      </c>
      <c r="F511" s="143" t="s">
        <v>915</v>
      </c>
      <c r="G511" s="134"/>
      <c r="H511" s="134"/>
      <c r="J511" s="144">
        <f>$BK$511</f>
        <v>0</v>
      </c>
      <c r="K511" s="134"/>
      <c r="L511" s="137"/>
      <c r="M511" s="138"/>
      <c r="N511" s="134"/>
      <c r="O511" s="134"/>
      <c r="P511" s="139">
        <f>SUM($P$512:$P$542)</f>
        <v>0</v>
      </c>
      <c r="Q511" s="134"/>
      <c r="R511" s="139">
        <f>SUM($R$512:$R$542)</f>
        <v>0.04080612</v>
      </c>
      <c r="S511" s="134"/>
      <c r="T511" s="140">
        <f>SUM($T$512:$T$542)</f>
        <v>0.00686092</v>
      </c>
      <c r="AR511" s="141" t="s">
        <v>80</v>
      </c>
      <c r="AT511" s="141" t="s">
        <v>71</v>
      </c>
      <c r="AU511" s="141" t="s">
        <v>21</v>
      </c>
      <c r="AY511" s="141" t="s">
        <v>139</v>
      </c>
      <c r="BK511" s="142">
        <f>SUM($BK$512:$BK$542)</f>
        <v>0</v>
      </c>
    </row>
    <row r="512" spans="2:65" s="6" customFormat="1" ht="15.75" customHeight="1">
      <c r="B512" s="23"/>
      <c r="C512" s="145" t="s">
        <v>916</v>
      </c>
      <c r="D512" s="145" t="s">
        <v>142</v>
      </c>
      <c r="E512" s="146" t="s">
        <v>917</v>
      </c>
      <c r="F512" s="147" t="s">
        <v>918</v>
      </c>
      <c r="G512" s="148" t="s">
        <v>167</v>
      </c>
      <c r="H512" s="149">
        <v>22.132</v>
      </c>
      <c r="I512" s="150"/>
      <c r="J512" s="151">
        <f>ROUND($I$512*$H$512,2)</f>
        <v>0</v>
      </c>
      <c r="K512" s="147" t="s">
        <v>146</v>
      </c>
      <c r="L512" s="43"/>
      <c r="M512" s="152"/>
      <c r="N512" s="153" t="s">
        <v>43</v>
      </c>
      <c r="O512" s="24"/>
      <c r="P512" s="154">
        <f>$O$512*$H$512</f>
        <v>0</v>
      </c>
      <c r="Q512" s="154">
        <v>0.001</v>
      </c>
      <c r="R512" s="154">
        <f>$Q$512*$H$512</f>
        <v>0.022132000000000002</v>
      </c>
      <c r="S512" s="154">
        <v>0.00031</v>
      </c>
      <c r="T512" s="155">
        <f>$S$512*$H$512</f>
        <v>0.00686092</v>
      </c>
      <c r="AR512" s="89" t="s">
        <v>233</v>
      </c>
      <c r="AT512" s="89" t="s">
        <v>142</v>
      </c>
      <c r="AU512" s="89" t="s">
        <v>80</v>
      </c>
      <c r="AY512" s="6" t="s">
        <v>139</v>
      </c>
      <c r="BE512" s="156">
        <f>IF($N$512="základní",$J$512,0)</f>
        <v>0</v>
      </c>
      <c r="BF512" s="156">
        <f>IF($N$512="snížená",$J$512,0)</f>
        <v>0</v>
      </c>
      <c r="BG512" s="156">
        <f>IF($N$512="zákl. přenesená",$J$512,0)</f>
        <v>0</v>
      </c>
      <c r="BH512" s="156">
        <f>IF($N$512="sníž. přenesená",$J$512,0)</f>
        <v>0</v>
      </c>
      <c r="BI512" s="156">
        <f>IF($N$512="nulová",$J$512,0)</f>
        <v>0</v>
      </c>
      <c r="BJ512" s="89" t="s">
        <v>21</v>
      </c>
      <c r="BK512" s="156">
        <f>ROUND($I$512*$H$512,2)</f>
        <v>0</v>
      </c>
      <c r="BL512" s="89" t="s">
        <v>233</v>
      </c>
      <c r="BM512" s="89" t="s">
        <v>919</v>
      </c>
    </row>
    <row r="513" spans="2:47" s="6" customFormat="1" ht="16.5" customHeight="1">
      <c r="B513" s="23"/>
      <c r="C513" s="24"/>
      <c r="D513" s="157" t="s">
        <v>149</v>
      </c>
      <c r="E513" s="24"/>
      <c r="F513" s="158" t="s">
        <v>920</v>
      </c>
      <c r="G513" s="24"/>
      <c r="H513" s="24"/>
      <c r="J513" s="24"/>
      <c r="K513" s="24"/>
      <c r="L513" s="43"/>
      <c r="M513" s="56"/>
      <c r="N513" s="24"/>
      <c r="O513" s="24"/>
      <c r="P513" s="24"/>
      <c r="Q513" s="24"/>
      <c r="R513" s="24"/>
      <c r="S513" s="24"/>
      <c r="T513" s="57"/>
      <c r="AT513" s="6" t="s">
        <v>149</v>
      </c>
      <c r="AU513" s="6" t="s">
        <v>80</v>
      </c>
    </row>
    <row r="514" spans="2:51" s="6" customFormat="1" ht="15.75" customHeight="1">
      <c r="B514" s="159"/>
      <c r="C514" s="160"/>
      <c r="D514" s="161" t="s">
        <v>156</v>
      </c>
      <c r="E514" s="160"/>
      <c r="F514" s="162" t="s">
        <v>921</v>
      </c>
      <c r="G514" s="160"/>
      <c r="H514" s="163">
        <v>11.22</v>
      </c>
      <c r="J514" s="160"/>
      <c r="K514" s="160"/>
      <c r="L514" s="164"/>
      <c r="M514" s="165"/>
      <c r="N514" s="160"/>
      <c r="O514" s="160"/>
      <c r="P514" s="160"/>
      <c r="Q514" s="160"/>
      <c r="R514" s="160"/>
      <c r="S514" s="160"/>
      <c r="T514" s="166"/>
      <c r="AT514" s="167" t="s">
        <v>156</v>
      </c>
      <c r="AU514" s="167" t="s">
        <v>80</v>
      </c>
      <c r="AV514" s="167" t="s">
        <v>80</v>
      </c>
      <c r="AW514" s="167" t="s">
        <v>93</v>
      </c>
      <c r="AX514" s="167" t="s">
        <v>72</v>
      </c>
      <c r="AY514" s="167" t="s">
        <v>139</v>
      </c>
    </row>
    <row r="515" spans="2:51" s="6" customFormat="1" ht="15.75" customHeight="1">
      <c r="B515" s="159"/>
      <c r="C515" s="160"/>
      <c r="D515" s="161" t="s">
        <v>156</v>
      </c>
      <c r="E515" s="160"/>
      <c r="F515" s="162" t="s">
        <v>922</v>
      </c>
      <c r="G515" s="160"/>
      <c r="H515" s="163">
        <v>15.84</v>
      </c>
      <c r="J515" s="160"/>
      <c r="K515" s="160"/>
      <c r="L515" s="164"/>
      <c r="M515" s="165"/>
      <c r="N515" s="160"/>
      <c r="O515" s="160"/>
      <c r="P515" s="160"/>
      <c r="Q515" s="160"/>
      <c r="R515" s="160"/>
      <c r="S515" s="160"/>
      <c r="T515" s="166"/>
      <c r="AT515" s="167" t="s">
        <v>156</v>
      </c>
      <c r="AU515" s="167" t="s">
        <v>80</v>
      </c>
      <c r="AV515" s="167" t="s">
        <v>80</v>
      </c>
      <c r="AW515" s="167" t="s">
        <v>93</v>
      </c>
      <c r="AX515" s="167" t="s">
        <v>72</v>
      </c>
      <c r="AY515" s="167" t="s">
        <v>139</v>
      </c>
    </row>
    <row r="516" spans="2:51" s="6" customFormat="1" ht="15.75" customHeight="1">
      <c r="B516" s="159"/>
      <c r="C516" s="160"/>
      <c r="D516" s="161" t="s">
        <v>156</v>
      </c>
      <c r="E516" s="160"/>
      <c r="F516" s="162" t="s">
        <v>923</v>
      </c>
      <c r="G516" s="160"/>
      <c r="H516" s="163">
        <v>-10.47</v>
      </c>
      <c r="J516" s="160"/>
      <c r="K516" s="160"/>
      <c r="L516" s="164"/>
      <c r="M516" s="165"/>
      <c r="N516" s="160"/>
      <c r="O516" s="160"/>
      <c r="P516" s="160"/>
      <c r="Q516" s="160"/>
      <c r="R516" s="160"/>
      <c r="S516" s="160"/>
      <c r="T516" s="166"/>
      <c r="AT516" s="167" t="s">
        <v>156</v>
      </c>
      <c r="AU516" s="167" t="s">
        <v>80</v>
      </c>
      <c r="AV516" s="167" t="s">
        <v>80</v>
      </c>
      <c r="AW516" s="167" t="s">
        <v>93</v>
      </c>
      <c r="AX516" s="167" t="s">
        <v>72</v>
      </c>
      <c r="AY516" s="167" t="s">
        <v>139</v>
      </c>
    </row>
    <row r="517" spans="2:51" s="6" customFormat="1" ht="15.75" customHeight="1">
      <c r="B517" s="159"/>
      <c r="C517" s="160"/>
      <c r="D517" s="161" t="s">
        <v>156</v>
      </c>
      <c r="E517" s="160"/>
      <c r="F517" s="162" t="s">
        <v>924</v>
      </c>
      <c r="G517" s="160"/>
      <c r="H517" s="163">
        <v>5.542</v>
      </c>
      <c r="J517" s="160"/>
      <c r="K517" s="160"/>
      <c r="L517" s="164"/>
      <c r="M517" s="165"/>
      <c r="N517" s="160"/>
      <c r="O517" s="160"/>
      <c r="P517" s="160"/>
      <c r="Q517" s="160"/>
      <c r="R517" s="160"/>
      <c r="S517" s="160"/>
      <c r="T517" s="166"/>
      <c r="AT517" s="167" t="s">
        <v>156</v>
      </c>
      <c r="AU517" s="167" t="s">
        <v>80</v>
      </c>
      <c r="AV517" s="167" t="s">
        <v>80</v>
      </c>
      <c r="AW517" s="167" t="s">
        <v>93</v>
      </c>
      <c r="AX517" s="167" t="s">
        <v>72</v>
      </c>
      <c r="AY517" s="167" t="s">
        <v>139</v>
      </c>
    </row>
    <row r="518" spans="2:65" s="6" customFormat="1" ht="15.75" customHeight="1">
      <c r="B518" s="23"/>
      <c r="C518" s="145" t="s">
        <v>925</v>
      </c>
      <c r="D518" s="145" t="s">
        <v>142</v>
      </c>
      <c r="E518" s="146" t="s">
        <v>926</v>
      </c>
      <c r="F518" s="147" t="s">
        <v>927</v>
      </c>
      <c r="G518" s="148" t="s">
        <v>196</v>
      </c>
      <c r="H518" s="149">
        <v>36.6</v>
      </c>
      <c r="I518" s="150"/>
      <c r="J518" s="151">
        <f>ROUND($I$518*$H$518,2)</f>
        <v>0</v>
      </c>
      <c r="K518" s="147" t="s">
        <v>146</v>
      </c>
      <c r="L518" s="43"/>
      <c r="M518" s="152"/>
      <c r="N518" s="153" t="s">
        <v>43</v>
      </c>
      <c r="O518" s="24"/>
      <c r="P518" s="154">
        <f>$O$518*$H$518</f>
        <v>0</v>
      </c>
      <c r="Q518" s="154">
        <v>0</v>
      </c>
      <c r="R518" s="154">
        <f>$Q$518*$H$518</f>
        <v>0</v>
      </c>
      <c r="S518" s="154">
        <v>0</v>
      </c>
      <c r="T518" s="155">
        <f>$S$518*$H$518</f>
        <v>0</v>
      </c>
      <c r="AR518" s="89" t="s">
        <v>233</v>
      </c>
      <c r="AT518" s="89" t="s">
        <v>142</v>
      </c>
      <c r="AU518" s="89" t="s">
        <v>80</v>
      </c>
      <c r="AY518" s="6" t="s">
        <v>139</v>
      </c>
      <c r="BE518" s="156">
        <f>IF($N$518="základní",$J$518,0)</f>
        <v>0</v>
      </c>
      <c r="BF518" s="156">
        <f>IF($N$518="snížená",$J$518,0)</f>
        <v>0</v>
      </c>
      <c r="BG518" s="156">
        <f>IF($N$518="zákl. přenesená",$J$518,0)</f>
        <v>0</v>
      </c>
      <c r="BH518" s="156">
        <f>IF($N$518="sníž. přenesená",$J$518,0)</f>
        <v>0</v>
      </c>
      <c r="BI518" s="156">
        <f>IF($N$518="nulová",$J$518,0)</f>
        <v>0</v>
      </c>
      <c r="BJ518" s="89" t="s">
        <v>21</v>
      </c>
      <c r="BK518" s="156">
        <f>ROUND($I$518*$H$518,2)</f>
        <v>0</v>
      </c>
      <c r="BL518" s="89" t="s">
        <v>233</v>
      </c>
      <c r="BM518" s="89" t="s">
        <v>928</v>
      </c>
    </row>
    <row r="519" spans="2:47" s="6" customFormat="1" ht="16.5" customHeight="1">
      <c r="B519" s="23"/>
      <c r="C519" s="24"/>
      <c r="D519" s="157" t="s">
        <v>149</v>
      </c>
      <c r="E519" s="24"/>
      <c r="F519" s="158" t="s">
        <v>927</v>
      </c>
      <c r="G519" s="24"/>
      <c r="H519" s="24"/>
      <c r="J519" s="24"/>
      <c r="K519" s="24"/>
      <c r="L519" s="43"/>
      <c r="M519" s="56"/>
      <c r="N519" s="24"/>
      <c r="O519" s="24"/>
      <c r="P519" s="24"/>
      <c r="Q519" s="24"/>
      <c r="R519" s="24"/>
      <c r="S519" s="24"/>
      <c r="T519" s="57"/>
      <c r="AT519" s="6" t="s">
        <v>149</v>
      </c>
      <c r="AU519" s="6" t="s">
        <v>80</v>
      </c>
    </row>
    <row r="520" spans="2:51" s="6" customFormat="1" ht="15.75" customHeight="1">
      <c r="B520" s="159"/>
      <c r="C520" s="160"/>
      <c r="D520" s="161" t="s">
        <v>156</v>
      </c>
      <c r="E520" s="160"/>
      <c r="F520" s="162" t="s">
        <v>929</v>
      </c>
      <c r="G520" s="160"/>
      <c r="H520" s="163">
        <v>36.6</v>
      </c>
      <c r="J520" s="160"/>
      <c r="K520" s="160"/>
      <c r="L520" s="164"/>
      <c r="M520" s="165"/>
      <c r="N520" s="160"/>
      <c r="O520" s="160"/>
      <c r="P520" s="160"/>
      <c r="Q520" s="160"/>
      <c r="R520" s="160"/>
      <c r="S520" s="160"/>
      <c r="T520" s="166"/>
      <c r="AT520" s="167" t="s">
        <v>156</v>
      </c>
      <c r="AU520" s="167" t="s">
        <v>80</v>
      </c>
      <c r="AV520" s="167" t="s">
        <v>80</v>
      </c>
      <c r="AW520" s="167" t="s">
        <v>93</v>
      </c>
      <c r="AX520" s="167" t="s">
        <v>21</v>
      </c>
      <c r="AY520" s="167" t="s">
        <v>139</v>
      </c>
    </row>
    <row r="521" spans="2:65" s="6" customFormat="1" ht="15.75" customHeight="1">
      <c r="B521" s="23"/>
      <c r="C521" s="168" t="s">
        <v>930</v>
      </c>
      <c r="D521" s="168" t="s">
        <v>186</v>
      </c>
      <c r="E521" s="169" t="s">
        <v>931</v>
      </c>
      <c r="F521" s="170" t="s">
        <v>932</v>
      </c>
      <c r="G521" s="171" t="s">
        <v>196</v>
      </c>
      <c r="H521" s="172">
        <v>50</v>
      </c>
      <c r="I521" s="173"/>
      <c r="J521" s="174">
        <f>ROUND($I$521*$H$521,2)</f>
        <v>0</v>
      </c>
      <c r="K521" s="170" t="s">
        <v>146</v>
      </c>
      <c r="L521" s="175"/>
      <c r="M521" s="176"/>
      <c r="N521" s="177" t="s">
        <v>43</v>
      </c>
      <c r="O521" s="24"/>
      <c r="P521" s="154">
        <f>$O$521*$H$521</f>
        <v>0</v>
      </c>
      <c r="Q521" s="154">
        <v>1E-06</v>
      </c>
      <c r="R521" s="154">
        <f>$Q$521*$H$521</f>
        <v>4.9999999999999996E-05</v>
      </c>
      <c r="S521" s="154">
        <v>0</v>
      </c>
      <c r="T521" s="155">
        <f>$S$521*$H$521</f>
        <v>0</v>
      </c>
      <c r="AR521" s="89" t="s">
        <v>325</v>
      </c>
      <c r="AT521" s="89" t="s">
        <v>186</v>
      </c>
      <c r="AU521" s="89" t="s">
        <v>80</v>
      </c>
      <c r="AY521" s="6" t="s">
        <v>139</v>
      </c>
      <c r="BE521" s="156">
        <f>IF($N$521="základní",$J$521,0)</f>
        <v>0</v>
      </c>
      <c r="BF521" s="156">
        <f>IF($N$521="snížená",$J$521,0)</f>
        <v>0</v>
      </c>
      <c r="BG521" s="156">
        <f>IF($N$521="zákl. přenesená",$J$521,0)</f>
        <v>0</v>
      </c>
      <c r="BH521" s="156">
        <f>IF($N$521="sníž. přenesená",$J$521,0)</f>
        <v>0</v>
      </c>
      <c r="BI521" s="156">
        <f>IF($N$521="nulová",$J$521,0)</f>
        <v>0</v>
      </c>
      <c r="BJ521" s="89" t="s">
        <v>21</v>
      </c>
      <c r="BK521" s="156">
        <f>ROUND($I$521*$H$521,2)</f>
        <v>0</v>
      </c>
      <c r="BL521" s="89" t="s">
        <v>233</v>
      </c>
      <c r="BM521" s="89" t="s">
        <v>933</v>
      </c>
    </row>
    <row r="522" spans="2:47" s="6" customFormat="1" ht="16.5" customHeight="1">
      <c r="B522" s="23"/>
      <c r="C522" s="24"/>
      <c r="D522" s="157" t="s">
        <v>149</v>
      </c>
      <c r="E522" s="24"/>
      <c r="F522" s="158" t="s">
        <v>932</v>
      </c>
      <c r="G522" s="24"/>
      <c r="H522" s="24"/>
      <c r="J522" s="24"/>
      <c r="K522" s="24"/>
      <c r="L522" s="43"/>
      <c r="M522" s="56"/>
      <c r="N522" s="24"/>
      <c r="O522" s="24"/>
      <c r="P522" s="24"/>
      <c r="Q522" s="24"/>
      <c r="R522" s="24"/>
      <c r="S522" s="24"/>
      <c r="T522" s="57"/>
      <c r="AT522" s="6" t="s">
        <v>149</v>
      </c>
      <c r="AU522" s="6" t="s">
        <v>80</v>
      </c>
    </row>
    <row r="523" spans="2:51" s="6" customFormat="1" ht="15.75" customHeight="1">
      <c r="B523" s="159"/>
      <c r="C523" s="160"/>
      <c r="D523" s="161" t="s">
        <v>156</v>
      </c>
      <c r="E523" s="160"/>
      <c r="F523" s="162" t="s">
        <v>934</v>
      </c>
      <c r="G523" s="160"/>
      <c r="H523" s="163">
        <v>50</v>
      </c>
      <c r="J523" s="160"/>
      <c r="K523" s="160"/>
      <c r="L523" s="164"/>
      <c r="M523" s="165"/>
      <c r="N523" s="160"/>
      <c r="O523" s="160"/>
      <c r="P523" s="160"/>
      <c r="Q523" s="160"/>
      <c r="R523" s="160"/>
      <c r="S523" s="160"/>
      <c r="T523" s="166"/>
      <c r="AT523" s="167" t="s">
        <v>156</v>
      </c>
      <c r="AU523" s="167" t="s">
        <v>80</v>
      </c>
      <c r="AV523" s="167" t="s">
        <v>80</v>
      </c>
      <c r="AW523" s="167" t="s">
        <v>72</v>
      </c>
      <c r="AX523" s="167" t="s">
        <v>21</v>
      </c>
      <c r="AY523" s="167" t="s">
        <v>139</v>
      </c>
    </row>
    <row r="524" spans="2:65" s="6" customFormat="1" ht="15.75" customHeight="1">
      <c r="B524" s="23"/>
      <c r="C524" s="145" t="s">
        <v>935</v>
      </c>
      <c r="D524" s="145" t="s">
        <v>142</v>
      </c>
      <c r="E524" s="146" t="s">
        <v>936</v>
      </c>
      <c r="F524" s="147" t="s">
        <v>937</v>
      </c>
      <c r="G524" s="148" t="s">
        <v>167</v>
      </c>
      <c r="H524" s="149">
        <v>18.44</v>
      </c>
      <c r="I524" s="150"/>
      <c r="J524" s="151">
        <f>ROUND($I$524*$H$524,2)</f>
        <v>0</v>
      </c>
      <c r="K524" s="147" t="s">
        <v>146</v>
      </c>
      <c r="L524" s="43"/>
      <c r="M524" s="152"/>
      <c r="N524" s="153" t="s">
        <v>43</v>
      </c>
      <c r="O524" s="24"/>
      <c r="P524" s="154">
        <f>$O$524*$H$524</f>
        <v>0</v>
      </c>
      <c r="Q524" s="154">
        <v>0</v>
      </c>
      <c r="R524" s="154">
        <f>$Q$524*$H$524</f>
        <v>0</v>
      </c>
      <c r="S524" s="154">
        <v>0</v>
      </c>
      <c r="T524" s="155">
        <f>$S$524*$H$524</f>
        <v>0</v>
      </c>
      <c r="AR524" s="89" t="s">
        <v>233</v>
      </c>
      <c r="AT524" s="89" t="s">
        <v>142</v>
      </c>
      <c r="AU524" s="89" t="s">
        <v>80</v>
      </c>
      <c r="AY524" s="6" t="s">
        <v>139</v>
      </c>
      <c r="BE524" s="156">
        <f>IF($N$524="základní",$J$524,0)</f>
        <v>0</v>
      </c>
      <c r="BF524" s="156">
        <f>IF($N$524="snížená",$J$524,0)</f>
        <v>0</v>
      </c>
      <c r="BG524" s="156">
        <f>IF($N$524="zákl. přenesená",$J$524,0)</f>
        <v>0</v>
      </c>
      <c r="BH524" s="156">
        <f>IF($N$524="sníž. přenesená",$J$524,0)</f>
        <v>0</v>
      </c>
      <c r="BI524" s="156">
        <f>IF($N$524="nulová",$J$524,0)</f>
        <v>0</v>
      </c>
      <c r="BJ524" s="89" t="s">
        <v>21</v>
      </c>
      <c r="BK524" s="156">
        <f>ROUND($I$524*$H$524,2)</f>
        <v>0</v>
      </c>
      <c r="BL524" s="89" t="s">
        <v>233</v>
      </c>
      <c r="BM524" s="89" t="s">
        <v>938</v>
      </c>
    </row>
    <row r="525" spans="2:47" s="6" customFormat="1" ht="16.5" customHeight="1">
      <c r="B525" s="23"/>
      <c r="C525" s="24"/>
      <c r="D525" s="157" t="s">
        <v>149</v>
      </c>
      <c r="E525" s="24"/>
      <c r="F525" s="158" t="s">
        <v>939</v>
      </c>
      <c r="G525" s="24"/>
      <c r="H525" s="24"/>
      <c r="J525" s="24"/>
      <c r="K525" s="24"/>
      <c r="L525" s="43"/>
      <c r="M525" s="56"/>
      <c r="N525" s="24"/>
      <c r="O525" s="24"/>
      <c r="P525" s="24"/>
      <c r="Q525" s="24"/>
      <c r="R525" s="24"/>
      <c r="S525" s="24"/>
      <c r="T525" s="57"/>
      <c r="AT525" s="6" t="s">
        <v>149</v>
      </c>
      <c r="AU525" s="6" t="s">
        <v>80</v>
      </c>
    </row>
    <row r="526" spans="2:51" s="6" customFormat="1" ht="15.75" customHeight="1">
      <c r="B526" s="159"/>
      <c r="C526" s="160"/>
      <c r="D526" s="161" t="s">
        <v>156</v>
      </c>
      <c r="E526" s="160"/>
      <c r="F526" s="162" t="s">
        <v>940</v>
      </c>
      <c r="G526" s="160"/>
      <c r="H526" s="163">
        <v>18.44</v>
      </c>
      <c r="J526" s="160"/>
      <c r="K526" s="160"/>
      <c r="L526" s="164"/>
      <c r="M526" s="165"/>
      <c r="N526" s="160"/>
      <c r="O526" s="160"/>
      <c r="P526" s="160"/>
      <c r="Q526" s="160"/>
      <c r="R526" s="160"/>
      <c r="S526" s="160"/>
      <c r="T526" s="166"/>
      <c r="AT526" s="167" t="s">
        <v>156</v>
      </c>
      <c r="AU526" s="167" t="s">
        <v>80</v>
      </c>
      <c r="AV526" s="167" t="s">
        <v>80</v>
      </c>
      <c r="AW526" s="167" t="s">
        <v>93</v>
      </c>
      <c r="AX526" s="167" t="s">
        <v>21</v>
      </c>
      <c r="AY526" s="167" t="s">
        <v>139</v>
      </c>
    </row>
    <row r="527" spans="2:65" s="6" customFormat="1" ht="15.75" customHeight="1">
      <c r="B527" s="23"/>
      <c r="C527" s="168" t="s">
        <v>941</v>
      </c>
      <c r="D527" s="168" t="s">
        <v>186</v>
      </c>
      <c r="E527" s="169" t="s">
        <v>942</v>
      </c>
      <c r="F527" s="170" t="s">
        <v>943</v>
      </c>
      <c r="G527" s="171" t="s">
        <v>167</v>
      </c>
      <c r="H527" s="172">
        <v>20</v>
      </c>
      <c r="I527" s="173"/>
      <c r="J527" s="174">
        <f>ROUND($I$527*$H$527,2)</f>
        <v>0</v>
      </c>
      <c r="K527" s="170" t="s">
        <v>146</v>
      </c>
      <c r="L527" s="175"/>
      <c r="M527" s="176"/>
      <c r="N527" s="177" t="s">
        <v>43</v>
      </c>
      <c r="O527" s="24"/>
      <c r="P527" s="154">
        <f>$O$527*$H$527</f>
        <v>0</v>
      </c>
      <c r="Q527" s="154">
        <v>1E-06</v>
      </c>
      <c r="R527" s="154">
        <f>$Q$527*$H$527</f>
        <v>1.9999999999999998E-05</v>
      </c>
      <c r="S527" s="154">
        <v>0</v>
      </c>
      <c r="T527" s="155">
        <f>$S$527*$H$527</f>
        <v>0</v>
      </c>
      <c r="AR527" s="89" t="s">
        <v>325</v>
      </c>
      <c r="AT527" s="89" t="s">
        <v>186</v>
      </c>
      <c r="AU527" s="89" t="s">
        <v>80</v>
      </c>
      <c r="AY527" s="6" t="s">
        <v>139</v>
      </c>
      <c r="BE527" s="156">
        <f>IF($N$527="základní",$J$527,0)</f>
        <v>0</v>
      </c>
      <c r="BF527" s="156">
        <f>IF($N$527="snížená",$J$527,0)</f>
        <v>0</v>
      </c>
      <c r="BG527" s="156">
        <f>IF($N$527="zákl. přenesená",$J$527,0)</f>
        <v>0</v>
      </c>
      <c r="BH527" s="156">
        <f>IF($N$527="sníž. přenesená",$J$527,0)</f>
        <v>0</v>
      </c>
      <c r="BI527" s="156">
        <f>IF($N$527="nulová",$J$527,0)</f>
        <v>0</v>
      </c>
      <c r="BJ527" s="89" t="s">
        <v>21</v>
      </c>
      <c r="BK527" s="156">
        <f>ROUND($I$527*$H$527,2)</f>
        <v>0</v>
      </c>
      <c r="BL527" s="89" t="s">
        <v>233</v>
      </c>
      <c r="BM527" s="89" t="s">
        <v>944</v>
      </c>
    </row>
    <row r="528" spans="2:47" s="6" customFormat="1" ht="16.5" customHeight="1">
      <c r="B528" s="23"/>
      <c r="C528" s="24"/>
      <c r="D528" s="157" t="s">
        <v>149</v>
      </c>
      <c r="E528" s="24"/>
      <c r="F528" s="158" t="s">
        <v>943</v>
      </c>
      <c r="G528" s="24"/>
      <c r="H528" s="24"/>
      <c r="J528" s="24"/>
      <c r="K528" s="24"/>
      <c r="L528" s="43"/>
      <c r="M528" s="56"/>
      <c r="N528" s="24"/>
      <c r="O528" s="24"/>
      <c r="P528" s="24"/>
      <c r="Q528" s="24"/>
      <c r="R528" s="24"/>
      <c r="S528" s="24"/>
      <c r="T528" s="57"/>
      <c r="AT528" s="6" t="s">
        <v>149</v>
      </c>
      <c r="AU528" s="6" t="s">
        <v>80</v>
      </c>
    </row>
    <row r="529" spans="2:51" s="6" customFormat="1" ht="15.75" customHeight="1">
      <c r="B529" s="159"/>
      <c r="C529" s="160"/>
      <c r="D529" s="161" t="s">
        <v>156</v>
      </c>
      <c r="E529" s="160"/>
      <c r="F529" s="162" t="s">
        <v>945</v>
      </c>
      <c r="G529" s="160"/>
      <c r="H529" s="163">
        <v>20</v>
      </c>
      <c r="J529" s="160"/>
      <c r="K529" s="160"/>
      <c r="L529" s="164"/>
      <c r="M529" s="165"/>
      <c r="N529" s="160"/>
      <c r="O529" s="160"/>
      <c r="P529" s="160"/>
      <c r="Q529" s="160"/>
      <c r="R529" s="160"/>
      <c r="S529" s="160"/>
      <c r="T529" s="166"/>
      <c r="AT529" s="167" t="s">
        <v>156</v>
      </c>
      <c r="AU529" s="167" t="s">
        <v>80</v>
      </c>
      <c r="AV529" s="167" t="s">
        <v>80</v>
      </c>
      <c r="AW529" s="167" t="s">
        <v>72</v>
      </c>
      <c r="AX529" s="167" t="s">
        <v>21</v>
      </c>
      <c r="AY529" s="167" t="s">
        <v>139</v>
      </c>
    </row>
    <row r="530" spans="2:65" s="6" customFormat="1" ht="15.75" customHeight="1">
      <c r="B530" s="23"/>
      <c r="C530" s="145" t="s">
        <v>946</v>
      </c>
      <c r="D530" s="145" t="s">
        <v>142</v>
      </c>
      <c r="E530" s="146" t="s">
        <v>947</v>
      </c>
      <c r="F530" s="147" t="s">
        <v>948</v>
      </c>
      <c r="G530" s="148" t="s">
        <v>167</v>
      </c>
      <c r="H530" s="149">
        <v>9.852</v>
      </c>
      <c r="I530" s="150"/>
      <c r="J530" s="151">
        <f>ROUND($I$530*$H$530,2)</f>
        <v>0</v>
      </c>
      <c r="K530" s="147" t="s">
        <v>146</v>
      </c>
      <c r="L530" s="43"/>
      <c r="M530" s="152"/>
      <c r="N530" s="153" t="s">
        <v>43</v>
      </c>
      <c r="O530" s="24"/>
      <c r="P530" s="154">
        <f>$O$530*$H$530</f>
        <v>0</v>
      </c>
      <c r="Q530" s="154">
        <v>0.00019</v>
      </c>
      <c r="R530" s="154">
        <f>$Q$530*$H$530</f>
        <v>0.0018718800000000002</v>
      </c>
      <c r="S530" s="154">
        <v>0</v>
      </c>
      <c r="T530" s="155">
        <f>$S$530*$H$530</f>
        <v>0</v>
      </c>
      <c r="AR530" s="89" t="s">
        <v>233</v>
      </c>
      <c r="AT530" s="89" t="s">
        <v>142</v>
      </c>
      <c r="AU530" s="89" t="s">
        <v>80</v>
      </c>
      <c r="AY530" s="6" t="s">
        <v>139</v>
      </c>
      <c r="BE530" s="156">
        <f>IF($N$530="základní",$J$530,0)</f>
        <v>0</v>
      </c>
      <c r="BF530" s="156">
        <f>IF($N$530="snížená",$J$530,0)</f>
        <v>0</v>
      </c>
      <c r="BG530" s="156">
        <f>IF($N$530="zákl. přenesená",$J$530,0)</f>
        <v>0</v>
      </c>
      <c r="BH530" s="156">
        <f>IF($N$530="sníž. přenesená",$J$530,0)</f>
        <v>0</v>
      </c>
      <c r="BI530" s="156">
        <f>IF($N$530="nulová",$J$530,0)</f>
        <v>0</v>
      </c>
      <c r="BJ530" s="89" t="s">
        <v>21</v>
      </c>
      <c r="BK530" s="156">
        <f>ROUND($I$530*$H$530,2)</f>
        <v>0</v>
      </c>
      <c r="BL530" s="89" t="s">
        <v>233</v>
      </c>
      <c r="BM530" s="89" t="s">
        <v>949</v>
      </c>
    </row>
    <row r="531" spans="2:47" s="6" customFormat="1" ht="16.5" customHeight="1">
      <c r="B531" s="23"/>
      <c r="C531" s="24"/>
      <c r="D531" s="157" t="s">
        <v>149</v>
      </c>
      <c r="E531" s="24"/>
      <c r="F531" s="158" t="s">
        <v>948</v>
      </c>
      <c r="G531" s="24"/>
      <c r="H531" s="24"/>
      <c r="J531" s="24"/>
      <c r="K531" s="24"/>
      <c r="L531" s="43"/>
      <c r="M531" s="56"/>
      <c r="N531" s="24"/>
      <c r="O531" s="24"/>
      <c r="P531" s="24"/>
      <c r="Q531" s="24"/>
      <c r="R531" s="24"/>
      <c r="S531" s="24"/>
      <c r="T531" s="57"/>
      <c r="AT531" s="6" t="s">
        <v>149</v>
      </c>
      <c r="AU531" s="6" t="s">
        <v>80</v>
      </c>
    </row>
    <row r="532" spans="2:51" s="6" customFormat="1" ht="15.75" customHeight="1">
      <c r="B532" s="159"/>
      <c r="C532" s="160"/>
      <c r="D532" s="161" t="s">
        <v>156</v>
      </c>
      <c r="E532" s="160"/>
      <c r="F532" s="162" t="s">
        <v>950</v>
      </c>
      <c r="G532" s="160"/>
      <c r="H532" s="163">
        <v>8.442</v>
      </c>
      <c r="J532" s="160"/>
      <c r="K532" s="160"/>
      <c r="L532" s="164"/>
      <c r="M532" s="165"/>
      <c r="N532" s="160"/>
      <c r="O532" s="160"/>
      <c r="P532" s="160"/>
      <c r="Q532" s="160"/>
      <c r="R532" s="160"/>
      <c r="S532" s="160"/>
      <c r="T532" s="166"/>
      <c r="AT532" s="167" t="s">
        <v>156</v>
      </c>
      <c r="AU532" s="167" t="s">
        <v>80</v>
      </c>
      <c r="AV532" s="167" t="s">
        <v>80</v>
      </c>
      <c r="AW532" s="167" t="s">
        <v>93</v>
      </c>
      <c r="AX532" s="167" t="s">
        <v>72</v>
      </c>
      <c r="AY532" s="167" t="s">
        <v>139</v>
      </c>
    </row>
    <row r="533" spans="2:51" s="6" customFormat="1" ht="15.75" customHeight="1">
      <c r="B533" s="159"/>
      <c r="C533" s="160"/>
      <c r="D533" s="161" t="s">
        <v>156</v>
      </c>
      <c r="E533" s="160"/>
      <c r="F533" s="162" t="s">
        <v>951</v>
      </c>
      <c r="G533" s="160"/>
      <c r="H533" s="163">
        <v>1.41</v>
      </c>
      <c r="J533" s="160"/>
      <c r="K533" s="160"/>
      <c r="L533" s="164"/>
      <c r="M533" s="165"/>
      <c r="N533" s="160"/>
      <c r="O533" s="160"/>
      <c r="P533" s="160"/>
      <c r="Q533" s="160"/>
      <c r="R533" s="160"/>
      <c r="S533" s="160"/>
      <c r="T533" s="166"/>
      <c r="AT533" s="167" t="s">
        <v>156</v>
      </c>
      <c r="AU533" s="167" t="s">
        <v>80</v>
      </c>
      <c r="AV533" s="167" t="s">
        <v>80</v>
      </c>
      <c r="AW533" s="167" t="s">
        <v>93</v>
      </c>
      <c r="AX533" s="167" t="s">
        <v>72</v>
      </c>
      <c r="AY533" s="167" t="s">
        <v>139</v>
      </c>
    </row>
    <row r="534" spans="2:65" s="6" customFormat="1" ht="15.75" customHeight="1">
      <c r="B534" s="23"/>
      <c r="C534" s="145" t="s">
        <v>952</v>
      </c>
      <c r="D534" s="145" t="s">
        <v>142</v>
      </c>
      <c r="E534" s="146" t="s">
        <v>953</v>
      </c>
      <c r="F534" s="147" t="s">
        <v>954</v>
      </c>
      <c r="G534" s="148" t="s">
        <v>167</v>
      </c>
      <c r="H534" s="149">
        <v>29.879</v>
      </c>
      <c r="I534" s="150"/>
      <c r="J534" s="151">
        <f>ROUND($I$534*$H$534,2)</f>
        <v>0</v>
      </c>
      <c r="K534" s="147" t="s">
        <v>146</v>
      </c>
      <c r="L534" s="43"/>
      <c r="M534" s="152"/>
      <c r="N534" s="153" t="s">
        <v>43</v>
      </c>
      <c r="O534" s="24"/>
      <c r="P534" s="154">
        <f>$O$534*$H$534</f>
        <v>0</v>
      </c>
      <c r="Q534" s="154">
        <v>0.00021</v>
      </c>
      <c r="R534" s="154">
        <f>$Q$534*$H$534</f>
        <v>0.006274590000000001</v>
      </c>
      <c r="S534" s="154">
        <v>0</v>
      </c>
      <c r="T534" s="155">
        <f>$S$534*$H$534</f>
        <v>0</v>
      </c>
      <c r="AR534" s="89" t="s">
        <v>233</v>
      </c>
      <c r="AT534" s="89" t="s">
        <v>142</v>
      </c>
      <c r="AU534" s="89" t="s">
        <v>80</v>
      </c>
      <c r="AY534" s="6" t="s">
        <v>139</v>
      </c>
      <c r="BE534" s="156">
        <f>IF($N$534="základní",$J$534,0)</f>
        <v>0</v>
      </c>
      <c r="BF534" s="156">
        <f>IF($N$534="snížená",$J$534,0)</f>
        <v>0</v>
      </c>
      <c r="BG534" s="156">
        <f>IF($N$534="zákl. přenesená",$J$534,0)</f>
        <v>0</v>
      </c>
      <c r="BH534" s="156">
        <f>IF($N$534="sníž. přenesená",$J$534,0)</f>
        <v>0</v>
      </c>
      <c r="BI534" s="156">
        <f>IF($N$534="nulová",$J$534,0)</f>
        <v>0</v>
      </c>
      <c r="BJ534" s="89" t="s">
        <v>21</v>
      </c>
      <c r="BK534" s="156">
        <f>ROUND($I$534*$H$534,2)</f>
        <v>0</v>
      </c>
      <c r="BL534" s="89" t="s">
        <v>233</v>
      </c>
      <c r="BM534" s="89" t="s">
        <v>955</v>
      </c>
    </row>
    <row r="535" spans="2:47" s="6" customFormat="1" ht="16.5" customHeight="1">
      <c r="B535" s="23"/>
      <c r="C535" s="24"/>
      <c r="D535" s="157" t="s">
        <v>149</v>
      </c>
      <c r="E535" s="24"/>
      <c r="F535" s="158" t="s">
        <v>956</v>
      </c>
      <c r="G535" s="24"/>
      <c r="H535" s="24"/>
      <c r="J535" s="24"/>
      <c r="K535" s="24"/>
      <c r="L535" s="43"/>
      <c r="M535" s="56"/>
      <c r="N535" s="24"/>
      <c r="O535" s="24"/>
      <c r="P535" s="24"/>
      <c r="Q535" s="24"/>
      <c r="R535" s="24"/>
      <c r="S535" s="24"/>
      <c r="T535" s="57"/>
      <c r="AT535" s="6" t="s">
        <v>149</v>
      </c>
      <c r="AU535" s="6" t="s">
        <v>80</v>
      </c>
    </row>
    <row r="536" spans="2:51" s="6" customFormat="1" ht="15.75" customHeight="1">
      <c r="B536" s="159"/>
      <c r="C536" s="160"/>
      <c r="D536" s="161" t="s">
        <v>156</v>
      </c>
      <c r="E536" s="160"/>
      <c r="F536" s="162" t="s">
        <v>957</v>
      </c>
      <c r="G536" s="160"/>
      <c r="H536" s="163">
        <v>15.282</v>
      </c>
      <c r="J536" s="160"/>
      <c r="K536" s="160"/>
      <c r="L536" s="164"/>
      <c r="M536" s="165"/>
      <c r="N536" s="160"/>
      <c r="O536" s="160"/>
      <c r="P536" s="160"/>
      <c r="Q536" s="160"/>
      <c r="R536" s="160"/>
      <c r="S536" s="160"/>
      <c r="T536" s="166"/>
      <c r="AT536" s="167" t="s">
        <v>156</v>
      </c>
      <c r="AU536" s="167" t="s">
        <v>80</v>
      </c>
      <c r="AV536" s="167" t="s">
        <v>80</v>
      </c>
      <c r="AW536" s="167" t="s">
        <v>93</v>
      </c>
      <c r="AX536" s="167" t="s">
        <v>72</v>
      </c>
      <c r="AY536" s="167" t="s">
        <v>139</v>
      </c>
    </row>
    <row r="537" spans="2:51" s="6" customFormat="1" ht="15.75" customHeight="1">
      <c r="B537" s="159"/>
      <c r="C537" s="160"/>
      <c r="D537" s="161" t="s">
        <v>156</v>
      </c>
      <c r="E537" s="160"/>
      <c r="F537" s="162" t="s">
        <v>958</v>
      </c>
      <c r="G537" s="160"/>
      <c r="H537" s="163">
        <v>8.157</v>
      </c>
      <c r="J537" s="160"/>
      <c r="K537" s="160"/>
      <c r="L537" s="164"/>
      <c r="M537" s="165"/>
      <c r="N537" s="160"/>
      <c r="O537" s="160"/>
      <c r="P537" s="160"/>
      <c r="Q537" s="160"/>
      <c r="R537" s="160"/>
      <c r="S537" s="160"/>
      <c r="T537" s="166"/>
      <c r="AT537" s="167" t="s">
        <v>156</v>
      </c>
      <c r="AU537" s="167" t="s">
        <v>80</v>
      </c>
      <c r="AV537" s="167" t="s">
        <v>80</v>
      </c>
      <c r="AW537" s="167" t="s">
        <v>93</v>
      </c>
      <c r="AX537" s="167" t="s">
        <v>72</v>
      </c>
      <c r="AY537" s="167" t="s">
        <v>139</v>
      </c>
    </row>
    <row r="538" spans="2:51" s="6" customFormat="1" ht="15.75" customHeight="1">
      <c r="B538" s="159"/>
      <c r="C538" s="160"/>
      <c r="D538" s="161" t="s">
        <v>156</v>
      </c>
      <c r="E538" s="160"/>
      <c r="F538" s="162" t="s">
        <v>445</v>
      </c>
      <c r="G538" s="160"/>
      <c r="H538" s="163">
        <v>6.44</v>
      </c>
      <c r="J538" s="160"/>
      <c r="K538" s="160"/>
      <c r="L538" s="164"/>
      <c r="M538" s="165"/>
      <c r="N538" s="160"/>
      <c r="O538" s="160"/>
      <c r="P538" s="160"/>
      <c r="Q538" s="160"/>
      <c r="R538" s="160"/>
      <c r="S538" s="160"/>
      <c r="T538" s="166"/>
      <c r="AT538" s="167" t="s">
        <v>156</v>
      </c>
      <c r="AU538" s="167" t="s">
        <v>80</v>
      </c>
      <c r="AV538" s="167" t="s">
        <v>80</v>
      </c>
      <c r="AW538" s="167" t="s">
        <v>93</v>
      </c>
      <c r="AX538" s="167" t="s">
        <v>72</v>
      </c>
      <c r="AY538" s="167" t="s">
        <v>139</v>
      </c>
    </row>
    <row r="539" spans="2:65" s="6" customFormat="1" ht="15.75" customHeight="1">
      <c r="B539" s="23"/>
      <c r="C539" s="145" t="s">
        <v>959</v>
      </c>
      <c r="D539" s="145" t="s">
        <v>142</v>
      </c>
      <c r="E539" s="146" t="s">
        <v>960</v>
      </c>
      <c r="F539" s="147" t="s">
        <v>961</v>
      </c>
      <c r="G539" s="148" t="s">
        <v>167</v>
      </c>
      <c r="H539" s="149">
        <v>29.879</v>
      </c>
      <c r="I539" s="150"/>
      <c r="J539" s="151">
        <f>ROUND($I$539*$H$539,2)</f>
        <v>0</v>
      </c>
      <c r="K539" s="147" t="s">
        <v>146</v>
      </c>
      <c r="L539" s="43"/>
      <c r="M539" s="152"/>
      <c r="N539" s="153" t="s">
        <v>43</v>
      </c>
      <c r="O539" s="24"/>
      <c r="P539" s="154">
        <f>$O$539*$H$539</f>
        <v>0</v>
      </c>
      <c r="Q539" s="154">
        <v>0.00026</v>
      </c>
      <c r="R539" s="154">
        <f>$Q$539*$H$539</f>
        <v>0.00776854</v>
      </c>
      <c r="S539" s="154">
        <v>0</v>
      </c>
      <c r="T539" s="155">
        <f>$S$539*$H$539</f>
        <v>0</v>
      </c>
      <c r="AR539" s="89" t="s">
        <v>233</v>
      </c>
      <c r="AT539" s="89" t="s">
        <v>142</v>
      </c>
      <c r="AU539" s="89" t="s">
        <v>80</v>
      </c>
      <c r="AY539" s="6" t="s">
        <v>139</v>
      </c>
      <c r="BE539" s="156">
        <f>IF($N$539="základní",$J$539,0)</f>
        <v>0</v>
      </c>
      <c r="BF539" s="156">
        <f>IF($N$539="snížená",$J$539,0)</f>
        <v>0</v>
      </c>
      <c r="BG539" s="156">
        <f>IF($N$539="zákl. přenesená",$J$539,0)</f>
        <v>0</v>
      </c>
      <c r="BH539" s="156">
        <f>IF($N$539="sníž. přenesená",$J$539,0)</f>
        <v>0</v>
      </c>
      <c r="BI539" s="156">
        <f>IF($N$539="nulová",$J$539,0)</f>
        <v>0</v>
      </c>
      <c r="BJ539" s="89" t="s">
        <v>21</v>
      </c>
      <c r="BK539" s="156">
        <f>ROUND($I$539*$H$539,2)</f>
        <v>0</v>
      </c>
      <c r="BL539" s="89" t="s">
        <v>233</v>
      </c>
      <c r="BM539" s="89" t="s">
        <v>962</v>
      </c>
    </row>
    <row r="540" spans="2:47" s="6" customFormat="1" ht="16.5" customHeight="1">
      <c r="B540" s="23"/>
      <c r="C540" s="24"/>
      <c r="D540" s="157" t="s">
        <v>149</v>
      </c>
      <c r="E540" s="24"/>
      <c r="F540" s="158" t="s">
        <v>961</v>
      </c>
      <c r="G540" s="24"/>
      <c r="H540" s="24"/>
      <c r="J540" s="24"/>
      <c r="K540" s="24"/>
      <c r="L540" s="43"/>
      <c r="M540" s="56"/>
      <c r="N540" s="24"/>
      <c r="O540" s="24"/>
      <c r="P540" s="24"/>
      <c r="Q540" s="24"/>
      <c r="R540" s="24"/>
      <c r="S540" s="24"/>
      <c r="T540" s="57"/>
      <c r="AT540" s="6" t="s">
        <v>149</v>
      </c>
      <c r="AU540" s="6" t="s">
        <v>80</v>
      </c>
    </row>
    <row r="541" spans="2:65" s="6" customFormat="1" ht="15.75" customHeight="1">
      <c r="B541" s="23"/>
      <c r="C541" s="145" t="s">
        <v>963</v>
      </c>
      <c r="D541" s="145" t="s">
        <v>142</v>
      </c>
      <c r="E541" s="146" t="s">
        <v>964</v>
      </c>
      <c r="F541" s="147" t="s">
        <v>965</v>
      </c>
      <c r="G541" s="148" t="s">
        <v>167</v>
      </c>
      <c r="H541" s="149">
        <v>29.879</v>
      </c>
      <c r="I541" s="150"/>
      <c r="J541" s="151">
        <f>ROUND($I$541*$H$541,2)</f>
        <v>0</v>
      </c>
      <c r="K541" s="147" t="s">
        <v>146</v>
      </c>
      <c r="L541" s="43"/>
      <c r="M541" s="152"/>
      <c r="N541" s="153" t="s">
        <v>43</v>
      </c>
      <c r="O541" s="24"/>
      <c r="P541" s="154">
        <f>$O$541*$H$541</f>
        <v>0</v>
      </c>
      <c r="Q541" s="154">
        <v>9E-05</v>
      </c>
      <c r="R541" s="154">
        <f>$Q$541*$H$541</f>
        <v>0.00268911</v>
      </c>
      <c r="S541" s="154">
        <v>0</v>
      </c>
      <c r="T541" s="155">
        <f>$S$541*$H$541</f>
        <v>0</v>
      </c>
      <c r="AR541" s="89" t="s">
        <v>233</v>
      </c>
      <c r="AT541" s="89" t="s">
        <v>142</v>
      </c>
      <c r="AU541" s="89" t="s">
        <v>80</v>
      </c>
      <c r="AY541" s="6" t="s">
        <v>139</v>
      </c>
      <c r="BE541" s="156">
        <f>IF($N$541="základní",$J$541,0)</f>
        <v>0</v>
      </c>
      <c r="BF541" s="156">
        <f>IF($N$541="snížená",$J$541,0)</f>
        <v>0</v>
      </c>
      <c r="BG541" s="156">
        <f>IF($N$541="zákl. přenesená",$J$541,0)</f>
        <v>0</v>
      </c>
      <c r="BH541" s="156">
        <f>IF($N$541="sníž. přenesená",$J$541,0)</f>
        <v>0</v>
      </c>
      <c r="BI541" s="156">
        <f>IF($N$541="nulová",$J$541,0)</f>
        <v>0</v>
      </c>
      <c r="BJ541" s="89" t="s">
        <v>21</v>
      </c>
      <c r="BK541" s="156">
        <f>ROUND($I$541*$H$541,2)</f>
        <v>0</v>
      </c>
      <c r="BL541" s="89" t="s">
        <v>233</v>
      </c>
      <c r="BM541" s="89" t="s">
        <v>966</v>
      </c>
    </row>
    <row r="542" spans="2:47" s="6" customFormat="1" ht="16.5" customHeight="1">
      <c r="B542" s="23"/>
      <c r="C542" s="24"/>
      <c r="D542" s="157" t="s">
        <v>149</v>
      </c>
      <c r="E542" s="24"/>
      <c r="F542" s="158" t="s">
        <v>965</v>
      </c>
      <c r="G542" s="24"/>
      <c r="H542" s="24"/>
      <c r="J542" s="24"/>
      <c r="K542" s="24"/>
      <c r="L542" s="43"/>
      <c r="M542" s="56"/>
      <c r="N542" s="24"/>
      <c r="O542" s="24"/>
      <c r="P542" s="24"/>
      <c r="Q542" s="24"/>
      <c r="R542" s="24"/>
      <c r="S542" s="24"/>
      <c r="T542" s="57"/>
      <c r="AT542" s="6" t="s">
        <v>149</v>
      </c>
      <c r="AU542" s="6" t="s">
        <v>80</v>
      </c>
    </row>
    <row r="543" spans="2:63" s="132" customFormat="1" ht="37.5" customHeight="1">
      <c r="B543" s="133"/>
      <c r="C543" s="134"/>
      <c r="D543" s="134" t="s">
        <v>71</v>
      </c>
      <c r="E543" s="135" t="s">
        <v>186</v>
      </c>
      <c r="F543" s="135" t="s">
        <v>967</v>
      </c>
      <c r="G543" s="134"/>
      <c r="H543" s="134"/>
      <c r="J543" s="136">
        <f>$BK$543</f>
        <v>0</v>
      </c>
      <c r="K543" s="134"/>
      <c r="L543" s="137"/>
      <c r="M543" s="138"/>
      <c r="N543" s="134"/>
      <c r="O543" s="134"/>
      <c r="P543" s="139">
        <f>$P$544</f>
        <v>0</v>
      </c>
      <c r="Q543" s="134"/>
      <c r="R543" s="139">
        <f>$R$544</f>
        <v>0</v>
      </c>
      <c r="S543" s="134"/>
      <c r="T543" s="140">
        <f>$T$544</f>
        <v>0</v>
      </c>
      <c r="AR543" s="141" t="s">
        <v>140</v>
      </c>
      <c r="AT543" s="141" t="s">
        <v>71</v>
      </c>
      <c r="AU543" s="141" t="s">
        <v>72</v>
      </c>
      <c r="AY543" s="141" t="s">
        <v>139</v>
      </c>
      <c r="BK543" s="142">
        <f>$BK$544</f>
        <v>0</v>
      </c>
    </row>
    <row r="544" spans="2:63" s="132" customFormat="1" ht="21" customHeight="1">
      <c r="B544" s="133"/>
      <c r="C544" s="134"/>
      <c r="D544" s="134" t="s">
        <v>71</v>
      </c>
      <c r="E544" s="143" t="s">
        <v>968</v>
      </c>
      <c r="F544" s="143" t="s">
        <v>969</v>
      </c>
      <c r="G544" s="134"/>
      <c r="H544" s="134"/>
      <c r="J544" s="144">
        <f>$BK$544</f>
        <v>0</v>
      </c>
      <c r="K544" s="134"/>
      <c r="L544" s="137"/>
      <c r="M544" s="138"/>
      <c r="N544" s="134"/>
      <c r="O544" s="134"/>
      <c r="P544" s="139">
        <v>0</v>
      </c>
      <c r="Q544" s="134"/>
      <c r="R544" s="139">
        <v>0</v>
      </c>
      <c r="S544" s="134"/>
      <c r="T544" s="140">
        <v>0</v>
      </c>
      <c r="AR544" s="141" t="s">
        <v>140</v>
      </c>
      <c r="AT544" s="141" t="s">
        <v>71</v>
      </c>
      <c r="AU544" s="141" t="s">
        <v>21</v>
      </c>
      <c r="AY544" s="141" t="s">
        <v>139</v>
      </c>
      <c r="BK544" s="142">
        <v>0</v>
      </c>
    </row>
    <row r="545" spans="2:63" s="132" customFormat="1" ht="25.5" customHeight="1">
      <c r="B545" s="133"/>
      <c r="C545" s="134"/>
      <c r="D545" s="134" t="s">
        <v>71</v>
      </c>
      <c r="E545" s="135" t="s">
        <v>970</v>
      </c>
      <c r="F545" s="135" t="s">
        <v>971</v>
      </c>
      <c r="G545" s="134"/>
      <c r="H545" s="134"/>
      <c r="J545" s="136">
        <f>$BK$545</f>
        <v>0</v>
      </c>
      <c r="K545" s="134"/>
      <c r="L545" s="137"/>
      <c r="M545" s="138"/>
      <c r="N545" s="134"/>
      <c r="O545" s="134"/>
      <c r="P545" s="139">
        <f>SUM($P$546:$P$549)</f>
        <v>0</v>
      </c>
      <c r="Q545" s="134"/>
      <c r="R545" s="139">
        <f>SUM($R$546:$R$549)</f>
        <v>0</v>
      </c>
      <c r="S545" s="134"/>
      <c r="T545" s="140">
        <f>SUM($T$546:$T$549)</f>
        <v>0</v>
      </c>
      <c r="AR545" s="141" t="s">
        <v>147</v>
      </c>
      <c r="AT545" s="141" t="s">
        <v>71</v>
      </c>
      <c r="AU545" s="141" t="s">
        <v>72</v>
      </c>
      <c r="AY545" s="141" t="s">
        <v>139</v>
      </c>
      <c r="BK545" s="142">
        <f>SUM($BK$546:$BK$549)</f>
        <v>0</v>
      </c>
    </row>
    <row r="546" spans="2:65" s="6" customFormat="1" ht="15.75" customHeight="1">
      <c r="B546" s="23"/>
      <c r="C546" s="145" t="s">
        <v>972</v>
      </c>
      <c r="D546" s="145" t="s">
        <v>142</v>
      </c>
      <c r="E546" s="146" t="s">
        <v>973</v>
      </c>
      <c r="F546" s="147" t="s">
        <v>974</v>
      </c>
      <c r="G546" s="148" t="s">
        <v>975</v>
      </c>
      <c r="H546" s="149">
        <v>6</v>
      </c>
      <c r="I546" s="150"/>
      <c r="J546" s="151">
        <f>ROUND($I$546*$H$546,2)</f>
        <v>0</v>
      </c>
      <c r="K546" s="147" t="s">
        <v>146</v>
      </c>
      <c r="L546" s="43"/>
      <c r="M546" s="152"/>
      <c r="N546" s="153" t="s">
        <v>43</v>
      </c>
      <c r="O546" s="24"/>
      <c r="P546" s="154">
        <f>$O$546*$H$546</f>
        <v>0</v>
      </c>
      <c r="Q546" s="154">
        <v>0</v>
      </c>
      <c r="R546" s="154">
        <f>$Q$546*$H$546</f>
        <v>0</v>
      </c>
      <c r="S546" s="154">
        <v>0</v>
      </c>
      <c r="T546" s="155">
        <f>$S$546*$H$546</f>
        <v>0</v>
      </c>
      <c r="AR546" s="89" t="s">
        <v>976</v>
      </c>
      <c r="AT546" s="89" t="s">
        <v>142</v>
      </c>
      <c r="AU546" s="89" t="s">
        <v>21</v>
      </c>
      <c r="AY546" s="6" t="s">
        <v>139</v>
      </c>
      <c r="BE546" s="156">
        <f>IF($N$546="základní",$J$546,0)</f>
        <v>0</v>
      </c>
      <c r="BF546" s="156">
        <f>IF($N$546="snížená",$J$546,0)</f>
        <v>0</v>
      </c>
      <c r="BG546" s="156">
        <f>IF($N$546="zákl. přenesená",$J$546,0)</f>
        <v>0</v>
      </c>
      <c r="BH546" s="156">
        <f>IF($N$546="sníž. přenesená",$J$546,0)</f>
        <v>0</v>
      </c>
      <c r="BI546" s="156">
        <f>IF($N$546="nulová",$J$546,0)</f>
        <v>0</v>
      </c>
      <c r="BJ546" s="89" t="s">
        <v>21</v>
      </c>
      <c r="BK546" s="156">
        <f>ROUND($I$546*$H$546,2)</f>
        <v>0</v>
      </c>
      <c r="BL546" s="89" t="s">
        <v>976</v>
      </c>
      <c r="BM546" s="89" t="s">
        <v>977</v>
      </c>
    </row>
    <row r="547" spans="2:47" s="6" customFormat="1" ht="16.5" customHeight="1">
      <c r="B547" s="23"/>
      <c r="C547" s="24"/>
      <c r="D547" s="157" t="s">
        <v>149</v>
      </c>
      <c r="E547" s="24"/>
      <c r="F547" s="158" t="s">
        <v>978</v>
      </c>
      <c r="G547" s="24"/>
      <c r="H547" s="24"/>
      <c r="J547" s="24"/>
      <c r="K547" s="24"/>
      <c r="L547" s="43"/>
      <c r="M547" s="56"/>
      <c r="N547" s="24"/>
      <c r="O547" s="24"/>
      <c r="P547" s="24"/>
      <c r="Q547" s="24"/>
      <c r="R547" s="24"/>
      <c r="S547" s="24"/>
      <c r="T547" s="57"/>
      <c r="AT547" s="6" t="s">
        <v>149</v>
      </c>
      <c r="AU547" s="6" t="s">
        <v>21</v>
      </c>
    </row>
    <row r="548" spans="2:65" s="6" customFormat="1" ht="15.75" customHeight="1">
      <c r="B548" s="23"/>
      <c r="C548" s="145" t="s">
        <v>979</v>
      </c>
      <c r="D548" s="145" t="s">
        <v>142</v>
      </c>
      <c r="E548" s="146" t="s">
        <v>980</v>
      </c>
      <c r="F548" s="147" t="s">
        <v>981</v>
      </c>
      <c r="G548" s="148" t="s">
        <v>975</v>
      </c>
      <c r="H548" s="149">
        <v>8</v>
      </c>
      <c r="I548" s="150"/>
      <c r="J548" s="151">
        <f>ROUND($I$548*$H$548,2)</f>
        <v>0</v>
      </c>
      <c r="K548" s="147" t="s">
        <v>146</v>
      </c>
      <c r="L548" s="43"/>
      <c r="M548" s="152"/>
      <c r="N548" s="153" t="s">
        <v>43</v>
      </c>
      <c r="O548" s="24"/>
      <c r="P548" s="154">
        <f>$O$548*$H$548</f>
        <v>0</v>
      </c>
      <c r="Q548" s="154">
        <v>0</v>
      </c>
      <c r="R548" s="154">
        <f>$Q$548*$H$548</f>
        <v>0</v>
      </c>
      <c r="S548" s="154">
        <v>0</v>
      </c>
      <c r="T548" s="155">
        <f>$S$548*$H$548</f>
        <v>0</v>
      </c>
      <c r="AR548" s="89" t="s">
        <v>976</v>
      </c>
      <c r="AT548" s="89" t="s">
        <v>142</v>
      </c>
      <c r="AU548" s="89" t="s">
        <v>21</v>
      </c>
      <c r="AY548" s="6" t="s">
        <v>139</v>
      </c>
      <c r="BE548" s="156">
        <f>IF($N$548="základní",$J$548,0)</f>
        <v>0</v>
      </c>
      <c r="BF548" s="156">
        <f>IF($N$548="snížená",$J$548,0)</f>
        <v>0</v>
      </c>
      <c r="BG548" s="156">
        <f>IF($N$548="zákl. přenesená",$J$548,0)</f>
        <v>0</v>
      </c>
      <c r="BH548" s="156">
        <f>IF($N$548="sníž. přenesená",$J$548,0)</f>
        <v>0</v>
      </c>
      <c r="BI548" s="156">
        <f>IF($N$548="nulová",$J$548,0)</f>
        <v>0</v>
      </c>
      <c r="BJ548" s="89" t="s">
        <v>21</v>
      </c>
      <c r="BK548" s="156">
        <f>ROUND($I$548*$H$548,2)</f>
        <v>0</v>
      </c>
      <c r="BL548" s="89" t="s">
        <v>976</v>
      </c>
      <c r="BM548" s="89" t="s">
        <v>982</v>
      </c>
    </row>
    <row r="549" spans="2:47" s="6" customFormat="1" ht="16.5" customHeight="1">
      <c r="B549" s="23"/>
      <c r="C549" s="24"/>
      <c r="D549" s="157" t="s">
        <v>149</v>
      </c>
      <c r="E549" s="24"/>
      <c r="F549" s="158" t="s">
        <v>983</v>
      </c>
      <c r="G549" s="24"/>
      <c r="H549" s="24"/>
      <c r="J549" s="24"/>
      <c r="K549" s="24"/>
      <c r="L549" s="43"/>
      <c r="M549" s="56"/>
      <c r="N549" s="24"/>
      <c r="O549" s="24"/>
      <c r="P549" s="24"/>
      <c r="Q549" s="24"/>
      <c r="R549" s="24"/>
      <c r="S549" s="24"/>
      <c r="T549" s="57"/>
      <c r="AT549" s="6" t="s">
        <v>149</v>
      </c>
      <c r="AU549" s="6" t="s">
        <v>21</v>
      </c>
    </row>
    <row r="550" spans="2:63" s="132" customFormat="1" ht="37.5" customHeight="1">
      <c r="B550" s="133"/>
      <c r="C550" s="134"/>
      <c r="D550" s="134" t="s">
        <v>71</v>
      </c>
      <c r="E550" s="135" t="s">
        <v>984</v>
      </c>
      <c r="F550" s="135" t="s">
        <v>985</v>
      </c>
      <c r="G550" s="134"/>
      <c r="H550" s="134"/>
      <c r="J550" s="136">
        <f>$BK$550</f>
        <v>0</v>
      </c>
      <c r="K550" s="134"/>
      <c r="L550" s="137"/>
      <c r="M550" s="138"/>
      <c r="N550" s="134"/>
      <c r="O550" s="134"/>
      <c r="P550" s="139">
        <f>SUM($P$551:$P$556)</f>
        <v>0</v>
      </c>
      <c r="Q550" s="134"/>
      <c r="R550" s="139">
        <f>SUM($R$551:$R$556)</f>
        <v>0</v>
      </c>
      <c r="S550" s="134"/>
      <c r="T550" s="140">
        <f>SUM($T$551:$T$556)</f>
        <v>0</v>
      </c>
      <c r="AR550" s="141" t="s">
        <v>172</v>
      </c>
      <c r="AT550" s="141" t="s">
        <v>71</v>
      </c>
      <c r="AU550" s="141" t="s">
        <v>72</v>
      </c>
      <c r="AY550" s="141" t="s">
        <v>139</v>
      </c>
      <c r="BK550" s="142">
        <f>SUM($BK$551:$BK$556)</f>
        <v>0</v>
      </c>
    </row>
    <row r="551" spans="2:65" s="6" customFormat="1" ht="15.75" customHeight="1">
      <c r="B551" s="23"/>
      <c r="C551" s="145" t="s">
        <v>986</v>
      </c>
      <c r="D551" s="145" t="s">
        <v>142</v>
      </c>
      <c r="E551" s="146" t="s">
        <v>987</v>
      </c>
      <c r="F551" s="147" t="s">
        <v>988</v>
      </c>
      <c r="G551" s="148" t="s">
        <v>755</v>
      </c>
      <c r="H551" s="149">
        <v>1</v>
      </c>
      <c r="I551" s="150"/>
      <c r="J551" s="151">
        <f>ROUND($I$551*$H$551,2)</f>
        <v>0</v>
      </c>
      <c r="K551" s="147" t="s">
        <v>146</v>
      </c>
      <c r="L551" s="43"/>
      <c r="M551" s="152"/>
      <c r="N551" s="153" t="s">
        <v>43</v>
      </c>
      <c r="O551" s="24"/>
      <c r="P551" s="154">
        <f>$O$551*$H$551</f>
        <v>0</v>
      </c>
      <c r="Q551" s="154">
        <v>0</v>
      </c>
      <c r="R551" s="154">
        <f>$Q$551*$H$551</f>
        <v>0</v>
      </c>
      <c r="S551" s="154">
        <v>0</v>
      </c>
      <c r="T551" s="155">
        <f>$S$551*$H$551</f>
        <v>0</v>
      </c>
      <c r="AR551" s="89" t="s">
        <v>989</v>
      </c>
      <c r="AT551" s="89" t="s">
        <v>142</v>
      </c>
      <c r="AU551" s="89" t="s">
        <v>21</v>
      </c>
      <c r="AY551" s="6" t="s">
        <v>139</v>
      </c>
      <c r="BE551" s="156">
        <f>IF($N$551="základní",$J$551,0)</f>
        <v>0</v>
      </c>
      <c r="BF551" s="156">
        <f>IF($N$551="snížená",$J$551,0)</f>
        <v>0</v>
      </c>
      <c r="BG551" s="156">
        <f>IF($N$551="zákl. přenesená",$J$551,0)</f>
        <v>0</v>
      </c>
      <c r="BH551" s="156">
        <f>IF($N$551="sníž. přenesená",$J$551,0)</f>
        <v>0</v>
      </c>
      <c r="BI551" s="156">
        <f>IF($N$551="nulová",$J$551,0)</f>
        <v>0</v>
      </c>
      <c r="BJ551" s="89" t="s">
        <v>21</v>
      </c>
      <c r="BK551" s="156">
        <f>ROUND($I$551*$H$551,2)</f>
        <v>0</v>
      </c>
      <c r="BL551" s="89" t="s">
        <v>989</v>
      </c>
      <c r="BM551" s="89" t="s">
        <v>990</v>
      </c>
    </row>
    <row r="552" spans="2:47" s="6" customFormat="1" ht="16.5" customHeight="1">
      <c r="B552" s="23"/>
      <c r="C552" s="24"/>
      <c r="D552" s="157" t="s">
        <v>149</v>
      </c>
      <c r="E552" s="24"/>
      <c r="F552" s="158" t="s">
        <v>991</v>
      </c>
      <c r="G552" s="24"/>
      <c r="H552" s="24"/>
      <c r="J552" s="24"/>
      <c r="K552" s="24"/>
      <c r="L552" s="43"/>
      <c r="M552" s="56"/>
      <c r="N552" s="24"/>
      <c r="O552" s="24"/>
      <c r="P552" s="24"/>
      <c r="Q552" s="24"/>
      <c r="R552" s="24"/>
      <c r="S552" s="24"/>
      <c r="T552" s="57"/>
      <c r="AT552" s="6" t="s">
        <v>149</v>
      </c>
      <c r="AU552" s="6" t="s">
        <v>21</v>
      </c>
    </row>
    <row r="553" spans="2:65" s="6" customFormat="1" ht="15.75" customHeight="1">
      <c r="B553" s="23"/>
      <c r="C553" s="145" t="s">
        <v>992</v>
      </c>
      <c r="D553" s="145" t="s">
        <v>142</v>
      </c>
      <c r="E553" s="146" t="s">
        <v>993</v>
      </c>
      <c r="F553" s="147" t="s">
        <v>994</v>
      </c>
      <c r="G553" s="148" t="s">
        <v>755</v>
      </c>
      <c r="H553" s="149">
        <v>1</v>
      </c>
      <c r="I553" s="150"/>
      <c r="J553" s="151">
        <f>ROUND($I$553*$H$553,2)</f>
        <v>0</v>
      </c>
      <c r="K553" s="147" t="s">
        <v>146</v>
      </c>
      <c r="L553" s="43"/>
      <c r="M553" s="152"/>
      <c r="N553" s="153" t="s">
        <v>43</v>
      </c>
      <c r="O553" s="24"/>
      <c r="P553" s="154">
        <f>$O$553*$H$553</f>
        <v>0</v>
      </c>
      <c r="Q553" s="154">
        <v>0</v>
      </c>
      <c r="R553" s="154">
        <f>$Q$553*$H$553</f>
        <v>0</v>
      </c>
      <c r="S553" s="154">
        <v>0</v>
      </c>
      <c r="T553" s="155">
        <f>$S$553*$H$553</f>
        <v>0</v>
      </c>
      <c r="AR553" s="89" t="s">
        <v>989</v>
      </c>
      <c r="AT553" s="89" t="s">
        <v>142</v>
      </c>
      <c r="AU553" s="89" t="s">
        <v>21</v>
      </c>
      <c r="AY553" s="6" t="s">
        <v>139</v>
      </c>
      <c r="BE553" s="156">
        <f>IF($N$553="základní",$J$553,0)</f>
        <v>0</v>
      </c>
      <c r="BF553" s="156">
        <f>IF($N$553="snížená",$J$553,0)</f>
        <v>0</v>
      </c>
      <c r="BG553" s="156">
        <f>IF($N$553="zákl. přenesená",$J$553,0)</f>
        <v>0</v>
      </c>
      <c r="BH553" s="156">
        <f>IF($N$553="sníž. přenesená",$J$553,0)</f>
        <v>0</v>
      </c>
      <c r="BI553" s="156">
        <f>IF($N$553="nulová",$J$553,0)</f>
        <v>0</v>
      </c>
      <c r="BJ553" s="89" t="s">
        <v>21</v>
      </c>
      <c r="BK553" s="156">
        <f>ROUND($I$553*$H$553,2)</f>
        <v>0</v>
      </c>
      <c r="BL553" s="89" t="s">
        <v>989</v>
      </c>
      <c r="BM553" s="89" t="s">
        <v>995</v>
      </c>
    </row>
    <row r="554" spans="2:47" s="6" customFormat="1" ht="16.5" customHeight="1">
      <c r="B554" s="23"/>
      <c r="C554" s="24"/>
      <c r="D554" s="157" t="s">
        <v>149</v>
      </c>
      <c r="E554" s="24"/>
      <c r="F554" s="158" t="s">
        <v>996</v>
      </c>
      <c r="G554" s="24"/>
      <c r="H554" s="24"/>
      <c r="J554" s="24"/>
      <c r="K554" s="24"/>
      <c r="L554" s="43"/>
      <c r="M554" s="56"/>
      <c r="N554" s="24"/>
      <c r="O554" s="24"/>
      <c r="P554" s="24"/>
      <c r="Q554" s="24"/>
      <c r="R554" s="24"/>
      <c r="S554" s="24"/>
      <c r="T554" s="57"/>
      <c r="AT554" s="6" t="s">
        <v>149</v>
      </c>
      <c r="AU554" s="6" t="s">
        <v>21</v>
      </c>
    </row>
    <row r="555" spans="2:65" s="6" customFormat="1" ht="15.75" customHeight="1">
      <c r="B555" s="23"/>
      <c r="C555" s="145" t="s">
        <v>997</v>
      </c>
      <c r="D555" s="145" t="s">
        <v>142</v>
      </c>
      <c r="E555" s="146" t="s">
        <v>998</v>
      </c>
      <c r="F555" s="147" t="s">
        <v>999</v>
      </c>
      <c r="G555" s="148" t="s">
        <v>755</v>
      </c>
      <c r="H555" s="149">
        <v>1</v>
      </c>
      <c r="I555" s="150"/>
      <c r="J555" s="151">
        <f>ROUND($I$555*$H$555,2)</f>
        <v>0</v>
      </c>
      <c r="K555" s="147" t="s">
        <v>146</v>
      </c>
      <c r="L555" s="43"/>
      <c r="M555" s="152"/>
      <c r="N555" s="153" t="s">
        <v>43</v>
      </c>
      <c r="O555" s="24"/>
      <c r="P555" s="154">
        <f>$O$555*$H$555</f>
        <v>0</v>
      </c>
      <c r="Q555" s="154">
        <v>0</v>
      </c>
      <c r="R555" s="154">
        <f>$Q$555*$H$555</f>
        <v>0</v>
      </c>
      <c r="S555" s="154">
        <v>0</v>
      </c>
      <c r="T555" s="155">
        <f>$S$555*$H$555</f>
        <v>0</v>
      </c>
      <c r="AR555" s="89" t="s">
        <v>989</v>
      </c>
      <c r="AT555" s="89" t="s">
        <v>142</v>
      </c>
      <c r="AU555" s="89" t="s">
        <v>21</v>
      </c>
      <c r="AY555" s="6" t="s">
        <v>139</v>
      </c>
      <c r="BE555" s="156">
        <f>IF($N$555="základní",$J$555,0)</f>
        <v>0</v>
      </c>
      <c r="BF555" s="156">
        <f>IF($N$555="snížená",$J$555,0)</f>
        <v>0</v>
      </c>
      <c r="BG555" s="156">
        <f>IF($N$555="zákl. přenesená",$J$555,0)</f>
        <v>0</v>
      </c>
      <c r="BH555" s="156">
        <f>IF($N$555="sníž. přenesená",$J$555,0)</f>
        <v>0</v>
      </c>
      <c r="BI555" s="156">
        <f>IF($N$555="nulová",$J$555,0)</f>
        <v>0</v>
      </c>
      <c r="BJ555" s="89" t="s">
        <v>21</v>
      </c>
      <c r="BK555" s="156">
        <f>ROUND($I$555*$H$555,2)</f>
        <v>0</v>
      </c>
      <c r="BL555" s="89" t="s">
        <v>989</v>
      </c>
      <c r="BM555" s="89" t="s">
        <v>1000</v>
      </c>
    </row>
    <row r="556" spans="2:47" s="6" customFormat="1" ht="16.5" customHeight="1">
      <c r="B556" s="23"/>
      <c r="C556" s="24"/>
      <c r="D556" s="157" t="s">
        <v>149</v>
      </c>
      <c r="E556" s="24"/>
      <c r="F556" s="158" t="s">
        <v>1001</v>
      </c>
      <c r="G556" s="24"/>
      <c r="H556" s="24"/>
      <c r="J556" s="24"/>
      <c r="K556" s="24"/>
      <c r="L556" s="43"/>
      <c r="M556" s="179"/>
      <c r="N556" s="180"/>
      <c r="O556" s="180"/>
      <c r="P556" s="180"/>
      <c r="Q556" s="180"/>
      <c r="R556" s="180"/>
      <c r="S556" s="180"/>
      <c r="T556" s="181"/>
      <c r="AT556" s="6" t="s">
        <v>149</v>
      </c>
      <c r="AU556" s="6" t="s">
        <v>21</v>
      </c>
    </row>
    <row r="557" spans="2:46" s="6" customFormat="1" ht="7.5" customHeight="1">
      <c r="B557" s="38"/>
      <c r="C557" s="39"/>
      <c r="D557" s="39"/>
      <c r="E557" s="39"/>
      <c r="F557" s="39"/>
      <c r="G557" s="39"/>
      <c r="H557" s="39"/>
      <c r="I557" s="101"/>
      <c r="J557" s="39"/>
      <c r="K557" s="39"/>
      <c r="L557" s="43"/>
      <c r="AT557" s="2"/>
    </row>
  </sheetData>
  <sheetProtection password="CC35" sheet="1" objects="1" scenarios="1" formatColumns="0" formatRows="0" sort="0" autoFilter="0"/>
  <autoFilter ref="C103:K103"/>
  <mergeCells count="9">
    <mergeCell ref="E96:H96"/>
    <mergeCell ref="G1:H1"/>
    <mergeCell ref="L2:V2"/>
    <mergeCell ref="E7:H7"/>
    <mergeCell ref="E9:H9"/>
    <mergeCell ref="E24:H24"/>
    <mergeCell ref="E45:H45"/>
    <mergeCell ref="E47:H47"/>
    <mergeCell ref="E94:H94"/>
  </mergeCells>
  <hyperlinks>
    <hyperlink ref="F1:G1" location="C2" tooltip="Krycí list soupisu" display="1) Krycí list soupisu"/>
    <hyperlink ref="G1:H1" location="C54" tooltip="Rekapitulace" display="2) Rekapitulace"/>
    <hyperlink ref="J1" location="C10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24"/>
      <c r="C1" s="224"/>
      <c r="D1" s="223" t="s">
        <v>1</v>
      </c>
      <c r="E1" s="224"/>
      <c r="F1" s="225" t="s">
        <v>1329</v>
      </c>
      <c r="G1" s="230" t="s">
        <v>1330</v>
      </c>
      <c r="H1" s="230"/>
      <c r="I1" s="224"/>
      <c r="J1" s="225" t="s">
        <v>1331</v>
      </c>
      <c r="K1" s="223" t="s">
        <v>84</v>
      </c>
      <c r="L1" s="225" t="s">
        <v>1332</v>
      </c>
      <c r="M1" s="225"/>
      <c r="N1" s="225"/>
      <c r="O1" s="225"/>
      <c r="P1" s="225"/>
      <c r="Q1" s="225"/>
      <c r="R1" s="225"/>
      <c r="S1" s="225"/>
      <c r="T1" s="225"/>
      <c r="U1" s="221"/>
      <c r="V1" s="2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8"/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19" t="str">
        <f>'Rekapitulace stavby'!$K$6</f>
        <v>Stavební úpravy budovy č.p. 145 - oprava WC + přípojka kanalizace</v>
      </c>
      <c r="F7" s="187"/>
      <c r="G7" s="187"/>
      <c r="H7" s="187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02" t="s">
        <v>1002</v>
      </c>
      <c r="F9" s="194"/>
      <c r="G9" s="194"/>
      <c r="H9" s="19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88</v>
      </c>
      <c r="G12" s="24"/>
      <c r="H12" s="24"/>
      <c r="I12" s="88" t="s">
        <v>24</v>
      </c>
      <c r="J12" s="52" t="str">
        <f>'Rekapitulace stavby'!$AN$8</f>
        <v>11.12.2014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Město Jablunkov, Dukelská 144, 739 91 Jablunkov</v>
      </c>
      <c r="F15" s="24"/>
      <c r="G15" s="24"/>
      <c r="H15" s="24"/>
      <c r="I15" s="88" t="s">
        <v>31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90"/>
      <c r="F24" s="220"/>
      <c r="G24" s="220"/>
      <c r="H24" s="2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38</v>
      </c>
      <c r="E27" s="24"/>
      <c r="F27" s="24"/>
      <c r="G27" s="24"/>
      <c r="H27" s="24"/>
      <c r="J27" s="67">
        <f>ROUND($J$88,2)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5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6">
        <f>ROUND(SUM($BE$88:$BE$289),2)</f>
        <v>0</v>
      </c>
      <c r="G30" s="24"/>
      <c r="H30" s="24"/>
      <c r="I30" s="97">
        <v>0.21</v>
      </c>
      <c r="J30" s="96">
        <f>ROUND(ROUND((SUM($BE$88:$BE$289)),2)*$I$30,2)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6">
        <f>ROUND(SUM($BF$88:$BF$289),2)</f>
        <v>0</v>
      </c>
      <c r="G31" s="24"/>
      <c r="H31" s="24"/>
      <c r="I31" s="97">
        <v>0.15</v>
      </c>
      <c r="J31" s="96">
        <f>ROUND(ROUND((SUM($BF$88:$BF$289)),2)*$I$31,2)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6">
        <f>ROUND(SUM($BG$88:$BG$289),2)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6">
        <f>ROUND(SUM($BH$88:$BH$289),2)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6">
        <f>ROUND(SUM($BI$88:$BI$289),2)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8" t="s">
        <v>49</v>
      </c>
      <c r="H36" s="35" t="s">
        <v>50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19" t="str">
        <f>$E$7</f>
        <v>Stavební úpravy budovy č.p. 145 - oprava WC + přípojka kanalizace</v>
      </c>
      <c r="F45" s="194"/>
      <c r="G45" s="194"/>
      <c r="H45" s="194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02" t="str">
        <f>$E$9</f>
        <v>02 - Přípojka kanalizace splaškové</v>
      </c>
      <c r="F47" s="194"/>
      <c r="G47" s="194"/>
      <c r="H47" s="19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Jablunkov</v>
      </c>
      <c r="G49" s="24"/>
      <c r="H49" s="24"/>
      <c r="I49" s="88" t="s">
        <v>24</v>
      </c>
      <c r="J49" s="52" t="str">
        <f>IF($J$12="","",$J$12)</f>
        <v>11.12.2014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Jablunkov, Dukelská 144, 739 91 Jablunkov</v>
      </c>
      <c r="G51" s="24"/>
      <c r="H51" s="24"/>
      <c r="I51" s="88" t="s">
        <v>34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$J$88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94</v>
      </c>
      <c r="E57" s="110"/>
      <c r="F57" s="110"/>
      <c r="G57" s="110"/>
      <c r="H57" s="110"/>
      <c r="I57" s="111"/>
      <c r="J57" s="112">
        <f>$J$89</f>
        <v>0</v>
      </c>
      <c r="K57" s="113"/>
    </row>
    <row r="58" spans="2:11" s="114" customFormat="1" ht="21" customHeight="1">
      <c r="B58" s="115"/>
      <c r="C58" s="116"/>
      <c r="D58" s="117" t="s">
        <v>1003</v>
      </c>
      <c r="E58" s="117"/>
      <c r="F58" s="117"/>
      <c r="G58" s="117"/>
      <c r="H58" s="117"/>
      <c r="I58" s="118"/>
      <c r="J58" s="119">
        <f>$J$90</f>
        <v>0</v>
      </c>
      <c r="K58" s="120"/>
    </row>
    <row r="59" spans="2:11" s="114" customFormat="1" ht="21" customHeight="1">
      <c r="B59" s="115"/>
      <c r="C59" s="116"/>
      <c r="D59" s="117" t="s">
        <v>1004</v>
      </c>
      <c r="E59" s="117"/>
      <c r="F59" s="117"/>
      <c r="G59" s="117"/>
      <c r="H59" s="117"/>
      <c r="I59" s="118"/>
      <c r="J59" s="119">
        <f>$J$172</f>
        <v>0</v>
      </c>
      <c r="K59" s="120"/>
    </row>
    <row r="60" spans="2:11" s="114" customFormat="1" ht="21" customHeight="1">
      <c r="B60" s="115"/>
      <c r="C60" s="116"/>
      <c r="D60" s="117" t="s">
        <v>1005</v>
      </c>
      <c r="E60" s="117"/>
      <c r="F60" s="117"/>
      <c r="G60" s="117"/>
      <c r="H60" s="117"/>
      <c r="I60" s="118"/>
      <c r="J60" s="119">
        <f>$J$179</f>
        <v>0</v>
      </c>
      <c r="K60" s="120"/>
    </row>
    <row r="61" spans="2:11" s="114" customFormat="1" ht="21" customHeight="1">
      <c r="B61" s="115"/>
      <c r="C61" s="116"/>
      <c r="D61" s="117" t="s">
        <v>96</v>
      </c>
      <c r="E61" s="117"/>
      <c r="F61" s="117"/>
      <c r="G61" s="117"/>
      <c r="H61" s="117"/>
      <c r="I61" s="118"/>
      <c r="J61" s="119">
        <f>$J$197</f>
        <v>0</v>
      </c>
      <c r="K61" s="120"/>
    </row>
    <row r="62" spans="2:11" s="114" customFormat="1" ht="21" customHeight="1">
      <c r="B62" s="115"/>
      <c r="C62" s="116"/>
      <c r="D62" s="117" t="s">
        <v>1006</v>
      </c>
      <c r="E62" s="117"/>
      <c r="F62" s="117"/>
      <c r="G62" s="117"/>
      <c r="H62" s="117"/>
      <c r="I62" s="118"/>
      <c r="J62" s="119">
        <f>$J$200</f>
        <v>0</v>
      </c>
      <c r="K62" s="120"/>
    </row>
    <row r="63" spans="2:11" s="114" customFormat="1" ht="21" customHeight="1">
      <c r="B63" s="115"/>
      <c r="C63" s="116"/>
      <c r="D63" s="117" t="s">
        <v>97</v>
      </c>
      <c r="E63" s="117"/>
      <c r="F63" s="117"/>
      <c r="G63" s="117"/>
      <c r="H63" s="117"/>
      <c r="I63" s="118"/>
      <c r="J63" s="119">
        <f>$J$234</f>
        <v>0</v>
      </c>
      <c r="K63" s="120"/>
    </row>
    <row r="64" spans="2:11" s="114" customFormat="1" ht="15.75" customHeight="1">
      <c r="B64" s="115"/>
      <c r="C64" s="116"/>
      <c r="D64" s="117" t="s">
        <v>98</v>
      </c>
      <c r="E64" s="117"/>
      <c r="F64" s="117"/>
      <c r="G64" s="117"/>
      <c r="H64" s="117"/>
      <c r="I64" s="118"/>
      <c r="J64" s="119">
        <f>$J$259</f>
        <v>0</v>
      </c>
      <c r="K64" s="120"/>
    </row>
    <row r="65" spans="2:11" s="114" customFormat="1" ht="21" customHeight="1">
      <c r="B65" s="115"/>
      <c r="C65" s="116"/>
      <c r="D65" s="117" t="s">
        <v>1007</v>
      </c>
      <c r="E65" s="117"/>
      <c r="F65" s="117"/>
      <c r="G65" s="117"/>
      <c r="H65" s="117"/>
      <c r="I65" s="118"/>
      <c r="J65" s="119">
        <f>$J$262</f>
        <v>0</v>
      </c>
      <c r="K65" s="120"/>
    </row>
    <row r="66" spans="2:11" s="73" customFormat="1" ht="25.5" customHeight="1">
      <c r="B66" s="108"/>
      <c r="C66" s="109"/>
      <c r="D66" s="110" t="s">
        <v>118</v>
      </c>
      <c r="E66" s="110"/>
      <c r="F66" s="110"/>
      <c r="G66" s="110"/>
      <c r="H66" s="110"/>
      <c r="I66" s="111"/>
      <c r="J66" s="112">
        <f>$J$265</f>
        <v>0</v>
      </c>
      <c r="K66" s="113"/>
    </row>
    <row r="67" spans="2:11" s="114" customFormat="1" ht="21" customHeight="1">
      <c r="B67" s="115"/>
      <c r="C67" s="116"/>
      <c r="D67" s="117" t="s">
        <v>1008</v>
      </c>
      <c r="E67" s="117"/>
      <c r="F67" s="117"/>
      <c r="G67" s="117"/>
      <c r="H67" s="117"/>
      <c r="I67" s="118"/>
      <c r="J67" s="119">
        <f>$J$266</f>
        <v>0</v>
      </c>
      <c r="K67" s="120"/>
    </row>
    <row r="68" spans="2:11" s="73" customFormat="1" ht="25.5" customHeight="1">
      <c r="B68" s="108"/>
      <c r="C68" s="109"/>
      <c r="D68" s="110" t="s">
        <v>121</v>
      </c>
      <c r="E68" s="110"/>
      <c r="F68" s="110"/>
      <c r="G68" s="110"/>
      <c r="H68" s="110"/>
      <c r="I68" s="111"/>
      <c r="J68" s="112">
        <f>$J$273</f>
        <v>0</v>
      </c>
      <c r="K68" s="113"/>
    </row>
    <row r="69" spans="2:11" s="6" customFormat="1" ht="22.5" customHeight="1">
      <c r="B69" s="23"/>
      <c r="C69" s="24"/>
      <c r="D69" s="24"/>
      <c r="E69" s="24"/>
      <c r="F69" s="24"/>
      <c r="G69" s="24"/>
      <c r="H69" s="24"/>
      <c r="J69" s="24"/>
      <c r="K69" s="27"/>
    </row>
    <row r="70" spans="2:11" s="6" customFormat="1" ht="7.5" customHeight="1">
      <c r="B70" s="38"/>
      <c r="C70" s="39"/>
      <c r="D70" s="39"/>
      <c r="E70" s="39"/>
      <c r="F70" s="39"/>
      <c r="G70" s="39"/>
      <c r="H70" s="39"/>
      <c r="I70" s="101"/>
      <c r="J70" s="39"/>
      <c r="K70" s="40"/>
    </row>
    <row r="74" spans="2:12" s="6" customFormat="1" ht="7.5" customHeight="1">
      <c r="B74" s="41"/>
      <c r="C74" s="42"/>
      <c r="D74" s="42"/>
      <c r="E74" s="42"/>
      <c r="F74" s="42"/>
      <c r="G74" s="42"/>
      <c r="H74" s="42"/>
      <c r="I74" s="103"/>
      <c r="J74" s="42"/>
      <c r="K74" s="42"/>
      <c r="L74" s="43"/>
    </row>
    <row r="75" spans="2:12" s="6" customFormat="1" ht="37.5" customHeight="1">
      <c r="B75" s="23"/>
      <c r="C75" s="12" t="s">
        <v>122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" customHeight="1">
      <c r="B77" s="23"/>
      <c r="C77" s="19" t="s">
        <v>16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6.5" customHeight="1">
      <c r="B78" s="23"/>
      <c r="C78" s="24"/>
      <c r="D78" s="24"/>
      <c r="E78" s="219" t="str">
        <f>$E$7</f>
        <v>Stavební úpravy budovy č.p. 145 - oprava WC + přípojka kanalizace</v>
      </c>
      <c r="F78" s="194"/>
      <c r="G78" s="194"/>
      <c r="H78" s="194"/>
      <c r="J78" s="24"/>
      <c r="K78" s="24"/>
      <c r="L78" s="43"/>
    </row>
    <row r="79" spans="2:12" s="6" customFormat="1" ht="15" customHeight="1">
      <c r="B79" s="23"/>
      <c r="C79" s="19" t="s">
        <v>86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9.5" customHeight="1">
      <c r="B80" s="23"/>
      <c r="C80" s="24"/>
      <c r="D80" s="24"/>
      <c r="E80" s="202" t="str">
        <f>$E$9</f>
        <v>02 - Přípojka kanalizace splaškové</v>
      </c>
      <c r="F80" s="194"/>
      <c r="G80" s="194"/>
      <c r="H80" s="194"/>
      <c r="J80" s="24"/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8.75" customHeight="1">
      <c r="B82" s="23"/>
      <c r="C82" s="19" t="s">
        <v>22</v>
      </c>
      <c r="D82" s="24"/>
      <c r="E82" s="24"/>
      <c r="F82" s="17" t="str">
        <f>$F$12</f>
        <v>Jablunkov</v>
      </c>
      <c r="G82" s="24"/>
      <c r="H82" s="24"/>
      <c r="I82" s="88" t="s">
        <v>24</v>
      </c>
      <c r="J82" s="52" t="str">
        <f>IF($J$12="","",$J$12)</f>
        <v>11.12.2014</v>
      </c>
      <c r="K82" s="24"/>
      <c r="L82" s="43"/>
    </row>
    <row r="83" spans="2:12" s="6" customFormat="1" ht="7.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12" s="6" customFormat="1" ht="15.75" customHeight="1">
      <c r="B84" s="23"/>
      <c r="C84" s="19" t="s">
        <v>28</v>
      </c>
      <c r="D84" s="24"/>
      <c r="E84" s="24"/>
      <c r="F84" s="17" t="str">
        <f>$E$15</f>
        <v>Město Jablunkov, Dukelská 144, 739 91 Jablunkov</v>
      </c>
      <c r="G84" s="24"/>
      <c r="H84" s="24"/>
      <c r="I84" s="88" t="s">
        <v>34</v>
      </c>
      <c r="J84" s="17" t="str">
        <f>$E$21</f>
        <v> </v>
      </c>
      <c r="K84" s="24"/>
      <c r="L84" s="43"/>
    </row>
    <row r="85" spans="2:12" s="6" customFormat="1" ht="15" customHeight="1">
      <c r="B85" s="23"/>
      <c r="C85" s="19" t="s">
        <v>32</v>
      </c>
      <c r="D85" s="24"/>
      <c r="E85" s="24"/>
      <c r="F85" s="17">
        <f>IF($E$18="","",$E$18)</f>
      </c>
      <c r="G85" s="24"/>
      <c r="H85" s="24"/>
      <c r="J85" s="24"/>
      <c r="K85" s="24"/>
      <c r="L85" s="43"/>
    </row>
    <row r="86" spans="2:12" s="6" customFormat="1" ht="11.2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20" s="121" customFormat="1" ht="30" customHeight="1">
      <c r="B87" s="122"/>
      <c r="C87" s="123" t="s">
        <v>123</v>
      </c>
      <c r="D87" s="124" t="s">
        <v>57</v>
      </c>
      <c r="E87" s="124" t="s">
        <v>53</v>
      </c>
      <c r="F87" s="124" t="s">
        <v>124</v>
      </c>
      <c r="G87" s="124" t="s">
        <v>125</v>
      </c>
      <c r="H87" s="124" t="s">
        <v>126</v>
      </c>
      <c r="I87" s="125" t="s">
        <v>127</v>
      </c>
      <c r="J87" s="124" t="s">
        <v>128</v>
      </c>
      <c r="K87" s="126" t="s">
        <v>129</v>
      </c>
      <c r="L87" s="127"/>
      <c r="M87" s="59" t="s">
        <v>130</v>
      </c>
      <c r="N87" s="60" t="s">
        <v>42</v>
      </c>
      <c r="O87" s="60" t="s">
        <v>131</v>
      </c>
      <c r="P87" s="60" t="s">
        <v>132</v>
      </c>
      <c r="Q87" s="60" t="s">
        <v>133</v>
      </c>
      <c r="R87" s="60" t="s">
        <v>134</v>
      </c>
      <c r="S87" s="60" t="s">
        <v>135</v>
      </c>
      <c r="T87" s="61" t="s">
        <v>136</v>
      </c>
    </row>
    <row r="88" spans="2:63" s="6" customFormat="1" ht="30" customHeight="1">
      <c r="B88" s="23"/>
      <c r="C88" s="66" t="s">
        <v>92</v>
      </c>
      <c r="D88" s="24"/>
      <c r="E88" s="24"/>
      <c r="F88" s="24"/>
      <c r="G88" s="24"/>
      <c r="H88" s="24"/>
      <c r="J88" s="128">
        <f>$BK$88</f>
        <v>0</v>
      </c>
      <c r="K88" s="24"/>
      <c r="L88" s="43"/>
      <c r="M88" s="63"/>
      <c r="N88" s="64"/>
      <c r="O88" s="64"/>
      <c r="P88" s="129">
        <f>$P$89+$P$265+$P$273</f>
        <v>0</v>
      </c>
      <c r="Q88" s="64"/>
      <c r="R88" s="129">
        <f>$R$89+$R$265+$R$273</f>
        <v>65.37014333</v>
      </c>
      <c r="S88" s="64"/>
      <c r="T88" s="130">
        <f>$T$89+$T$265+$T$273</f>
        <v>16.881</v>
      </c>
      <c r="AT88" s="6" t="s">
        <v>71</v>
      </c>
      <c r="AU88" s="6" t="s">
        <v>93</v>
      </c>
      <c r="BK88" s="131">
        <f>$BK$89+$BK$265+$BK$273</f>
        <v>0</v>
      </c>
    </row>
    <row r="89" spans="2:63" s="132" customFormat="1" ht="37.5" customHeight="1">
      <c r="B89" s="133"/>
      <c r="C89" s="134"/>
      <c r="D89" s="134" t="s">
        <v>71</v>
      </c>
      <c r="E89" s="135" t="s">
        <v>137</v>
      </c>
      <c r="F89" s="135" t="s">
        <v>138</v>
      </c>
      <c r="G89" s="134"/>
      <c r="H89" s="134"/>
      <c r="J89" s="136">
        <f>$BK$89</f>
        <v>0</v>
      </c>
      <c r="K89" s="134"/>
      <c r="L89" s="137"/>
      <c r="M89" s="138"/>
      <c r="N89" s="134"/>
      <c r="O89" s="134"/>
      <c r="P89" s="139">
        <f>$P$90+$P$172+$P$179+$P$197+$P$200+$P$234+$P$262</f>
        <v>0</v>
      </c>
      <c r="Q89" s="134"/>
      <c r="R89" s="139">
        <f>$R$90+$R$172+$R$179+$R$197+$R$200+$R$234+$R$262</f>
        <v>65.32370333</v>
      </c>
      <c r="S89" s="134"/>
      <c r="T89" s="140">
        <f>$T$90+$T$172+$T$179+$T$197+$T$200+$T$234+$T$262</f>
        <v>16.881</v>
      </c>
      <c r="AR89" s="141" t="s">
        <v>21</v>
      </c>
      <c r="AT89" s="141" t="s">
        <v>71</v>
      </c>
      <c r="AU89" s="141" t="s">
        <v>72</v>
      </c>
      <c r="AY89" s="141" t="s">
        <v>139</v>
      </c>
      <c r="BK89" s="142">
        <f>$BK$90+$BK$172+$BK$179+$BK$197+$BK$200+$BK$234+$BK$262</f>
        <v>0</v>
      </c>
    </row>
    <row r="90" spans="2:63" s="132" customFormat="1" ht="21" customHeight="1">
      <c r="B90" s="133"/>
      <c r="C90" s="134"/>
      <c r="D90" s="134" t="s">
        <v>71</v>
      </c>
      <c r="E90" s="143" t="s">
        <v>21</v>
      </c>
      <c r="F90" s="143" t="s">
        <v>1009</v>
      </c>
      <c r="G90" s="134"/>
      <c r="H90" s="134"/>
      <c r="J90" s="144">
        <f>$BK$90</f>
        <v>0</v>
      </c>
      <c r="K90" s="134"/>
      <c r="L90" s="137"/>
      <c r="M90" s="138"/>
      <c r="N90" s="134"/>
      <c r="O90" s="134"/>
      <c r="P90" s="139">
        <f>SUM($P$91:$P$171)</f>
        <v>0</v>
      </c>
      <c r="Q90" s="134"/>
      <c r="R90" s="139">
        <f>SUM($R$91:$R$171)</f>
        <v>49.285736</v>
      </c>
      <c r="S90" s="134"/>
      <c r="T90" s="140">
        <f>SUM($T$91:$T$171)</f>
        <v>14.188</v>
      </c>
      <c r="AR90" s="141" t="s">
        <v>21</v>
      </c>
      <c r="AT90" s="141" t="s">
        <v>71</v>
      </c>
      <c r="AU90" s="141" t="s">
        <v>21</v>
      </c>
      <c r="AY90" s="141" t="s">
        <v>139</v>
      </c>
      <c r="BK90" s="142">
        <f>SUM($BK$91:$BK$171)</f>
        <v>0</v>
      </c>
    </row>
    <row r="91" spans="2:65" s="6" customFormat="1" ht="15.75" customHeight="1">
      <c r="B91" s="23"/>
      <c r="C91" s="145" t="s">
        <v>21</v>
      </c>
      <c r="D91" s="145" t="s">
        <v>142</v>
      </c>
      <c r="E91" s="146" t="s">
        <v>1010</v>
      </c>
      <c r="F91" s="147" t="s">
        <v>1011</v>
      </c>
      <c r="G91" s="148" t="s">
        <v>167</v>
      </c>
      <c r="H91" s="149">
        <v>12</v>
      </c>
      <c r="I91" s="150"/>
      <c r="J91" s="151">
        <f>ROUND($I$91*$H$91,2)</f>
        <v>0</v>
      </c>
      <c r="K91" s="147" t="s">
        <v>1012</v>
      </c>
      <c r="L91" s="43"/>
      <c r="M91" s="152"/>
      <c r="N91" s="153" t="s">
        <v>43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0.26</v>
      </c>
      <c r="T91" s="155">
        <f>$S$91*$H$91</f>
        <v>3.12</v>
      </c>
      <c r="AR91" s="89" t="s">
        <v>147</v>
      </c>
      <c r="AT91" s="89" t="s">
        <v>142</v>
      </c>
      <c r="AU91" s="89" t="s">
        <v>80</v>
      </c>
      <c r="AY91" s="6" t="s">
        <v>139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147</v>
      </c>
      <c r="BM91" s="89" t="s">
        <v>1013</v>
      </c>
    </row>
    <row r="92" spans="2:47" s="6" customFormat="1" ht="27" customHeight="1">
      <c r="B92" s="23"/>
      <c r="C92" s="24"/>
      <c r="D92" s="157" t="s">
        <v>149</v>
      </c>
      <c r="E92" s="24"/>
      <c r="F92" s="158" t="s">
        <v>1014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149</v>
      </c>
      <c r="AU92" s="6" t="s">
        <v>80</v>
      </c>
    </row>
    <row r="93" spans="2:51" s="6" customFormat="1" ht="15.75" customHeight="1">
      <c r="B93" s="159"/>
      <c r="C93" s="160"/>
      <c r="D93" s="161" t="s">
        <v>156</v>
      </c>
      <c r="E93" s="160"/>
      <c r="F93" s="162" t="s">
        <v>1015</v>
      </c>
      <c r="G93" s="160"/>
      <c r="H93" s="163">
        <v>12</v>
      </c>
      <c r="J93" s="160"/>
      <c r="K93" s="160"/>
      <c r="L93" s="164"/>
      <c r="M93" s="165"/>
      <c r="N93" s="160"/>
      <c r="O93" s="160"/>
      <c r="P93" s="160"/>
      <c r="Q93" s="160"/>
      <c r="R93" s="160"/>
      <c r="S93" s="160"/>
      <c r="T93" s="166"/>
      <c r="AT93" s="167" t="s">
        <v>156</v>
      </c>
      <c r="AU93" s="167" t="s">
        <v>80</v>
      </c>
      <c r="AV93" s="167" t="s">
        <v>80</v>
      </c>
      <c r="AW93" s="167" t="s">
        <v>93</v>
      </c>
      <c r="AX93" s="167" t="s">
        <v>21</v>
      </c>
      <c r="AY93" s="167" t="s">
        <v>139</v>
      </c>
    </row>
    <row r="94" spans="2:65" s="6" customFormat="1" ht="15.75" customHeight="1">
      <c r="B94" s="23"/>
      <c r="C94" s="145" t="s">
        <v>80</v>
      </c>
      <c r="D94" s="145" t="s">
        <v>142</v>
      </c>
      <c r="E94" s="146" t="s">
        <v>1016</v>
      </c>
      <c r="F94" s="147" t="s">
        <v>1017</v>
      </c>
      <c r="G94" s="148" t="s">
        <v>167</v>
      </c>
      <c r="H94" s="149">
        <v>20</v>
      </c>
      <c r="I94" s="150"/>
      <c r="J94" s="151">
        <f>ROUND($I$94*$H$94,2)</f>
        <v>0</v>
      </c>
      <c r="K94" s="147" t="s">
        <v>1012</v>
      </c>
      <c r="L94" s="43"/>
      <c r="M94" s="152"/>
      <c r="N94" s="153" t="s">
        <v>43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0.24</v>
      </c>
      <c r="T94" s="155">
        <f>$S$94*$H$94</f>
        <v>4.8</v>
      </c>
      <c r="AR94" s="89" t="s">
        <v>147</v>
      </c>
      <c r="AT94" s="89" t="s">
        <v>142</v>
      </c>
      <c r="AU94" s="89" t="s">
        <v>80</v>
      </c>
      <c r="AY94" s="6" t="s">
        <v>139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21</v>
      </c>
      <c r="BK94" s="156">
        <f>ROUND($I$94*$H$94,2)</f>
        <v>0</v>
      </c>
      <c r="BL94" s="89" t="s">
        <v>147</v>
      </c>
      <c r="BM94" s="89" t="s">
        <v>1018</v>
      </c>
    </row>
    <row r="95" spans="2:47" s="6" customFormat="1" ht="27" customHeight="1">
      <c r="B95" s="23"/>
      <c r="C95" s="24"/>
      <c r="D95" s="157" t="s">
        <v>149</v>
      </c>
      <c r="E95" s="24"/>
      <c r="F95" s="158" t="s">
        <v>1019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149</v>
      </c>
      <c r="AU95" s="6" t="s">
        <v>80</v>
      </c>
    </row>
    <row r="96" spans="2:51" s="6" customFormat="1" ht="15.75" customHeight="1">
      <c r="B96" s="159"/>
      <c r="C96" s="160"/>
      <c r="D96" s="161" t="s">
        <v>156</v>
      </c>
      <c r="E96" s="160"/>
      <c r="F96" s="162" t="s">
        <v>1020</v>
      </c>
      <c r="G96" s="160"/>
      <c r="H96" s="163">
        <v>20</v>
      </c>
      <c r="J96" s="160"/>
      <c r="K96" s="160"/>
      <c r="L96" s="164"/>
      <c r="M96" s="165"/>
      <c r="N96" s="160"/>
      <c r="O96" s="160"/>
      <c r="P96" s="160"/>
      <c r="Q96" s="160"/>
      <c r="R96" s="160"/>
      <c r="S96" s="160"/>
      <c r="T96" s="166"/>
      <c r="AT96" s="167" t="s">
        <v>156</v>
      </c>
      <c r="AU96" s="167" t="s">
        <v>80</v>
      </c>
      <c r="AV96" s="167" t="s">
        <v>80</v>
      </c>
      <c r="AW96" s="167" t="s">
        <v>93</v>
      </c>
      <c r="AX96" s="167" t="s">
        <v>21</v>
      </c>
      <c r="AY96" s="167" t="s">
        <v>139</v>
      </c>
    </row>
    <row r="97" spans="2:65" s="6" customFormat="1" ht="15.75" customHeight="1">
      <c r="B97" s="23"/>
      <c r="C97" s="145" t="s">
        <v>140</v>
      </c>
      <c r="D97" s="145" t="s">
        <v>142</v>
      </c>
      <c r="E97" s="146" t="s">
        <v>1021</v>
      </c>
      <c r="F97" s="147" t="s">
        <v>1022</v>
      </c>
      <c r="G97" s="148" t="s">
        <v>167</v>
      </c>
      <c r="H97" s="149">
        <v>8</v>
      </c>
      <c r="I97" s="150"/>
      <c r="J97" s="151">
        <f>ROUND($I$97*$H$97,2)</f>
        <v>0</v>
      </c>
      <c r="K97" s="147" t="s">
        <v>1012</v>
      </c>
      <c r="L97" s="43"/>
      <c r="M97" s="152"/>
      <c r="N97" s="153" t="s">
        <v>43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0.5</v>
      </c>
      <c r="T97" s="155">
        <f>$S$97*$H$97</f>
        <v>4</v>
      </c>
      <c r="AR97" s="89" t="s">
        <v>147</v>
      </c>
      <c r="AT97" s="89" t="s">
        <v>142</v>
      </c>
      <c r="AU97" s="89" t="s">
        <v>80</v>
      </c>
      <c r="AY97" s="6" t="s">
        <v>139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21</v>
      </c>
      <c r="BK97" s="156">
        <f>ROUND($I$97*$H$97,2)</f>
        <v>0</v>
      </c>
      <c r="BL97" s="89" t="s">
        <v>147</v>
      </c>
      <c r="BM97" s="89" t="s">
        <v>1023</v>
      </c>
    </row>
    <row r="98" spans="2:47" s="6" customFormat="1" ht="27" customHeight="1">
      <c r="B98" s="23"/>
      <c r="C98" s="24"/>
      <c r="D98" s="157" t="s">
        <v>149</v>
      </c>
      <c r="E98" s="24"/>
      <c r="F98" s="158" t="s">
        <v>1024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149</v>
      </c>
      <c r="AU98" s="6" t="s">
        <v>80</v>
      </c>
    </row>
    <row r="99" spans="2:65" s="6" customFormat="1" ht="15.75" customHeight="1">
      <c r="B99" s="23"/>
      <c r="C99" s="145" t="s">
        <v>147</v>
      </c>
      <c r="D99" s="145" t="s">
        <v>142</v>
      </c>
      <c r="E99" s="146" t="s">
        <v>1025</v>
      </c>
      <c r="F99" s="147" t="s">
        <v>1026</v>
      </c>
      <c r="G99" s="148" t="s">
        <v>167</v>
      </c>
      <c r="H99" s="149">
        <v>8</v>
      </c>
      <c r="I99" s="150"/>
      <c r="J99" s="151">
        <f>ROUND($I$99*$H$99,2)</f>
        <v>0</v>
      </c>
      <c r="K99" s="147" t="s">
        <v>1012</v>
      </c>
      <c r="L99" s="43"/>
      <c r="M99" s="152"/>
      <c r="N99" s="153" t="s">
        <v>43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0.181</v>
      </c>
      <c r="T99" s="155">
        <f>$S$99*$H$99</f>
        <v>1.448</v>
      </c>
      <c r="AR99" s="89" t="s">
        <v>147</v>
      </c>
      <c r="AT99" s="89" t="s">
        <v>142</v>
      </c>
      <c r="AU99" s="89" t="s">
        <v>80</v>
      </c>
      <c r="AY99" s="6" t="s">
        <v>139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21</v>
      </c>
      <c r="BK99" s="156">
        <f>ROUND($I$99*$H$99,2)</f>
        <v>0</v>
      </c>
      <c r="BL99" s="89" t="s">
        <v>147</v>
      </c>
      <c r="BM99" s="89" t="s">
        <v>1027</v>
      </c>
    </row>
    <row r="100" spans="2:47" s="6" customFormat="1" ht="27" customHeight="1">
      <c r="B100" s="23"/>
      <c r="C100" s="24"/>
      <c r="D100" s="157" t="s">
        <v>149</v>
      </c>
      <c r="E100" s="24"/>
      <c r="F100" s="158" t="s">
        <v>1028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149</v>
      </c>
      <c r="AU100" s="6" t="s">
        <v>80</v>
      </c>
    </row>
    <row r="101" spans="2:65" s="6" customFormat="1" ht="15.75" customHeight="1">
      <c r="B101" s="23"/>
      <c r="C101" s="145" t="s">
        <v>172</v>
      </c>
      <c r="D101" s="145" t="s">
        <v>142</v>
      </c>
      <c r="E101" s="146" t="s">
        <v>1029</v>
      </c>
      <c r="F101" s="147" t="s">
        <v>1030</v>
      </c>
      <c r="G101" s="148" t="s">
        <v>196</v>
      </c>
      <c r="H101" s="149">
        <v>4</v>
      </c>
      <c r="I101" s="150"/>
      <c r="J101" s="151">
        <f>ROUND($I$101*$H$101,2)</f>
        <v>0</v>
      </c>
      <c r="K101" s="147" t="s">
        <v>1012</v>
      </c>
      <c r="L101" s="43"/>
      <c r="M101" s="152"/>
      <c r="N101" s="153" t="s">
        <v>43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0.205</v>
      </c>
      <c r="T101" s="155">
        <f>$S$101*$H$101</f>
        <v>0.82</v>
      </c>
      <c r="AR101" s="89" t="s">
        <v>147</v>
      </c>
      <c r="AT101" s="89" t="s">
        <v>142</v>
      </c>
      <c r="AU101" s="89" t="s">
        <v>80</v>
      </c>
      <c r="AY101" s="6" t="s">
        <v>139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147</v>
      </c>
      <c r="BM101" s="89" t="s">
        <v>1031</v>
      </c>
    </row>
    <row r="102" spans="2:47" s="6" customFormat="1" ht="27" customHeight="1">
      <c r="B102" s="23"/>
      <c r="C102" s="24"/>
      <c r="D102" s="157" t="s">
        <v>149</v>
      </c>
      <c r="E102" s="24"/>
      <c r="F102" s="158" t="s">
        <v>1032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149</v>
      </c>
      <c r="AU102" s="6" t="s">
        <v>80</v>
      </c>
    </row>
    <row r="103" spans="2:51" s="6" customFormat="1" ht="15.75" customHeight="1">
      <c r="B103" s="159"/>
      <c r="C103" s="160"/>
      <c r="D103" s="161" t="s">
        <v>156</v>
      </c>
      <c r="E103" s="160"/>
      <c r="F103" s="162" t="s">
        <v>1033</v>
      </c>
      <c r="G103" s="160"/>
      <c r="H103" s="163">
        <v>4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156</v>
      </c>
      <c r="AU103" s="167" t="s">
        <v>80</v>
      </c>
      <c r="AV103" s="167" t="s">
        <v>80</v>
      </c>
      <c r="AW103" s="167" t="s">
        <v>93</v>
      </c>
      <c r="AX103" s="167" t="s">
        <v>21</v>
      </c>
      <c r="AY103" s="167" t="s">
        <v>139</v>
      </c>
    </row>
    <row r="104" spans="2:65" s="6" customFormat="1" ht="15.75" customHeight="1">
      <c r="B104" s="23"/>
      <c r="C104" s="145" t="s">
        <v>177</v>
      </c>
      <c r="D104" s="145" t="s">
        <v>142</v>
      </c>
      <c r="E104" s="146" t="s">
        <v>1034</v>
      </c>
      <c r="F104" s="147" t="s">
        <v>1035</v>
      </c>
      <c r="G104" s="148" t="s">
        <v>975</v>
      </c>
      <c r="H104" s="149">
        <v>8</v>
      </c>
      <c r="I104" s="150"/>
      <c r="J104" s="151">
        <f>ROUND($I$104*$H$104,2)</f>
        <v>0</v>
      </c>
      <c r="K104" s="147" t="s">
        <v>1012</v>
      </c>
      <c r="L104" s="43"/>
      <c r="M104" s="152"/>
      <c r="N104" s="153" t="s">
        <v>43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147</v>
      </c>
      <c r="AT104" s="89" t="s">
        <v>142</v>
      </c>
      <c r="AU104" s="89" t="s">
        <v>80</v>
      </c>
      <c r="AY104" s="6" t="s">
        <v>139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147</v>
      </c>
      <c r="BM104" s="89" t="s">
        <v>1036</v>
      </c>
    </row>
    <row r="105" spans="2:47" s="6" customFormat="1" ht="16.5" customHeight="1">
      <c r="B105" s="23"/>
      <c r="C105" s="24"/>
      <c r="D105" s="157" t="s">
        <v>149</v>
      </c>
      <c r="E105" s="24"/>
      <c r="F105" s="158" t="s">
        <v>1035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149</v>
      </c>
      <c r="AU105" s="6" t="s">
        <v>80</v>
      </c>
    </row>
    <row r="106" spans="2:51" s="6" customFormat="1" ht="15.75" customHeight="1">
      <c r="B106" s="159"/>
      <c r="C106" s="160"/>
      <c r="D106" s="161" t="s">
        <v>156</v>
      </c>
      <c r="E106" s="160"/>
      <c r="F106" s="162" t="s">
        <v>1037</v>
      </c>
      <c r="G106" s="160"/>
      <c r="H106" s="163">
        <v>8</v>
      </c>
      <c r="J106" s="160"/>
      <c r="K106" s="160"/>
      <c r="L106" s="164"/>
      <c r="M106" s="165"/>
      <c r="N106" s="160"/>
      <c r="O106" s="160"/>
      <c r="P106" s="160"/>
      <c r="Q106" s="160"/>
      <c r="R106" s="160"/>
      <c r="S106" s="160"/>
      <c r="T106" s="166"/>
      <c r="AT106" s="167" t="s">
        <v>156</v>
      </c>
      <c r="AU106" s="167" t="s">
        <v>80</v>
      </c>
      <c r="AV106" s="167" t="s">
        <v>80</v>
      </c>
      <c r="AW106" s="167" t="s">
        <v>93</v>
      </c>
      <c r="AX106" s="167" t="s">
        <v>21</v>
      </c>
      <c r="AY106" s="167" t="s">
        <v>139</v>
      </c>
    </row>
    <row r="107" spans="2:65" s="6" customFormat="1" ht="15.75" customHeight="1">
      <c r="B107" s="23"/>
      <c r="C107" s="145" t="s">
        <v>185</v>
      </c>
      <c r="D107" s="145" t="s">
        <v>142</v>
      </c>
      <c r="E107" s="146" t="s">
        <v>1038</v>
      </c>
      <c r="F107" s="147" t="s">
        <v>1039</v>
      </c>
      <c r="G107" s="148" t="s">
        <v>1040</v>
      </c>
      <c r="H107" s="149">
        <v>5</v>
      </c>
      <c r="I107" s="150"/>
      <c r="J107" s="151">
        <f>ROUND($I$107*$H$107,2)</f>
        <v>0</v>
      </c>
      <c r="K107" s="147" t="s">
        <v>1012</v>
      </c>
      <c r="L107" s="43"/>
      <c r="M107" s="152"/>
      <c r="N107" s="153" t="s">
        <v>43</v>
      </c>
      <c r="O107" s="24"/>
      <c r="P107" s="154">
        <f>$O$107*$H$107</f>
        <v>0</v>
      </c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147</v>
      </c>
      <c r="AT107" s="89" t="s">
        <v>142</v>
      </c>
      <c r="AU107" s="89" t="s">
        <v>80</v>
      </c>
      <c r="AY107" s="6" t="s">
        <v>139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21</v>
      </c>
      <c r="BK107" s="156">
        <f>ROUND($I$107*$H$107,2)</f>
        <v>0</v>
      </c>
      <c r="BL107" s="89" t="s">
        <v>147</v>
      </c>
      <c r="BM107" s="89" t="s">
        <v>1041</v>
      </c>
    </row>
    <row r="108" spans="2:47" s="6" customFormat="1" ht="16.5" customHeight="1">
      <c r="B108" s="23"/>
      <c r="C108" s="24"/>
      <c r="D108" s="157" t="s">
        <v>149</v>
      </c>
      <c r="E108" s="24"/>
      <c r="F108" s="158" t="s">
        <v>1039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149</v>
      </c>
      <c r="AU108" s="6" t="s">
        <v>80</v>
      </c>
    </row>
    <row r="109" spans="2:51" s="6" customFormat="1" ht="15.75" customHeight="1">
      <c r="B109" s="159"/>
      <c r="C109" s="160"/>
      <c r="D109" s="161" t="s">
        <v>156</v>
      </c>
      <c r="E109" s="160"/>
      <c r="F109" s="162" t="s">
        <v>1042</v>
      </c>
      <c r="G109" s="160"/>
      <c r="H109" s="163">
        <v>5</v>
      </c>
      <c r="J109" s="160"/>
      <c r="K109" s="160"/>
      <c r="L109" s="164"/>
      <c r="M109" s="165"/>
      <c r="N109" s="160"/>
      <c r="O109" s="160"/>
      <c r="P109" s="160"/>
      <c r="Q109" s="160"/>
      <c r="R109" s="160"/>
      <c r="S109" s="160"/>
      <c r="T109" s="166"/>
      <c r="AT109" s="167" t="s">
        <v>156</v>
      </c>
      <c r="AU109" s="167" t="s">
        <v>80</v>
      </c>
      <c r="AV109" s="167" t="s">
        <v>80</v>
      </c>
      <c r="AW109" s="167" t="s">
        <v>93</v>
      </c>
      <c r="AX109" s="167" t="s">
        <v>21</v>
      </c>
      <c r="AY109" s="167" t="s">
        <v>139</v>
      </c>
    </row>
    <row r="110" spans="2:65" s="6" customFormat="1" ht="15.75" customHeight="1">
      <c r="B110" s="23"/>
      <c r="C110" s="145" t="s">
        <v>189</v>
      </c>
      <c r="D110" s="145" t="s">
        <v>142</v>
      </c>
      <c r="E110" s="146" t="s">
        <v>1043</v>
      </c>
      <c r="F110" s="147" t="s">
        <v>1044</v>
      </c>
      <c r="G110" s="148" t="s">
        <v>153</v>
      </c>
      <c r="H110" s="149">
        <v>2.49</v>
      </c>
      <c r="I110" s="150"/>
      <c r="J110" s="151">
        <f>ROUND($I$110*$H$110,2)</f>
        <v>0</v>
      </c>
      <c r="K110" s="147" t="s">
        <v>1012</v>
      </c>
      <c r="L110" s="43"/>
      <c r="M110" s="152"/>
      <c r="N110" s="153" t="s">
        <v>43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147</v>
      </c>
      <c r="AT110" s="89" t="s">
        <v>142</v>
      </c>
      <c r="AU110" s="89" t="s">
        <v>80</v>
      </c>
      <c r="AY110" s="6" t="s">
        <v>139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21</v>
      </c>
      <c r="BK110" s="156">
        <f>ROUND($I$110*$H$110,2)</f>
        <v>0</v>
      </c>
      <c r="BL110" s="89" t="s">
        <v>147</v>
      </c>
      <c r="BM110" s="89" t="s">
        <v>1045</v>
      </c>
    </row>
    <row r="111" spans="2:47" s="6" customFormat="1" ht="27" customHeight="1">
      <c r="B111" s="23"/>
      <c r="C111" s="24"/>
      <c r="D111" s="157" t="s">
        <v>149</v>
      </c>
      <c r="E111" s="24"/>
      <c r="F111" s="158" t="s">
        <v>1046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149</v>
      </c>
      <c r="AU111" s="6" t="s">
        <v>80</v>
      </c>
    </row>
    <row r="112" spans="2:51" s="6" customFormat="1" ht="15.75" customHeight="1">
      <c r="B112" s="159"/>
      <c r="C112" s="160"/>
      <c r="D112" s="161" t="s">
        <v>156</v>
      </c>
      <c r="E112" s="160"/>
      <c r="F112" s="162" t="s">
        <v>1047</v>
      </c>
      <c r="G112" s="160"/>
      <c r="H112" s="163">
        <v>2.49</v>
      </c>
      <c r="J112" s="160"/>
      <c r="K112" s="160"/>
      <c r="L112" s="164"/>
      <c r="M112" s="165"/>
      <c r="N112" s="160"/>
      <c r="O112" s="160"/>
      <c r="P112" s="160"/>
      <c r="Q112" s="160"/>
      <c r="R112" s="160"/>
      <c r="S112" s="160"/>
      <c r="T112" s="166"/>
      <c r="AT112" s="167" t="s">
        <v>156</v>
      </c>
      <c r="AU112" s="167" t="s">
        <v>80</v>
      </c>
      <c r="AV112" s="167" t="s">
        <v>80</v>
      </c>
      <c r="AW112" s="167" t="s">
        <v>93</v>
      </c>
      <c r="AX112" s="167" t="s">
        <v>21</v>
      </c>
      <c r="AY112" s="167" t="s">
        <v>139</v>
      </c>
    </row>
    <row r="113" spans="2:65" s="6" customFormat="1" ht="15.75" customHeight="1">
      <c r="B113" s="23"/>
      <c r="C113" s="145" t="s">
        <v>200</v>
      </c>
      <c r="D113" s="145" t="s">
        <v>142</v>
      </c>
      <c r="E113" s="146" t="s">
        <v>1048</v>
      </c>
      <c r="F113" s="147" t="s">
        <v>1049</v>
      </c>
      <c r="G113" s="148" t="s">
        <v>153</v>
      </c>
      <c r="H113" s="149">
        <v>35.4</v>
      </c>
      <c r="I113" s="150"/>
      <c r="J113" s="151">
        <f>ROUND($I$113*$H$113,2)</f>
        <v>0</v>
      </c>
      <c r="K113" s="147" t="s">
        <v>1012</v>
      </c>
      <c r="L113" s="43"/>
      <c r="M113" s="152"/>
      <c r="N113" s="153" t="s">
        <v>43</v>
      </c>
      <c r="O113" s="24"/>
      <c r="P113" s="154">
        <f>$O$113*$H$113</f>
        <v>0</v>
      </c>
      <c r="Q113" s="154">
        <v>0</v>
      </c>
      <c r="R113" s="154">
        <f>$Q$113*$H$113</f>
        <v>0</v>
      </c>
      <c r="S113" s="154">
        <v>0</v>
      </c>
      <c r="T113" s="155">
        <f>$S$113*$H$113</f>
        <v>0</v>
      </c>
      <c r="AR113" s="89" t="s">
        <v>147</v>
      </c>
      <c r="AT113" s="89" t="s">
        <v>142</v>
      </c>
      <c r="AU113" s="89" t="s">
        <v>80</v>
      </c>
      <c r="AY113" s="6" t="s">
        <v>139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21</v>
      </c>
      <c r="BK113" s="156">
        <f>ROUND($I$113*$H$113,2)</f>
        <v>0</v>
      </c>
      <c r="BL113" s="89" t="s">
        <v>147</v>
      </c>
      <c r="BM113" s="89" t="s">
        <v>1050</v>
      </c>
    </row>
    <row r="114" spans="2:47" s="6" customFormat="1" ht="27" customHeight="1">
      <c r="B114" s="23"/>
      <c r="C114" s="24"/>
      <c r="D114" s="157" t="s">
        <v>149</v>
      </c>
      <c r="E114" s="24"/>
      <c r="F114" s="158" t="s">
        <v>1051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149</v>
      </c>
      <c r="AU114" s="6" t="s">
        <v>80</v>
      </c>
    </row>
    <row r="115" spans="2:51" s="6" customFormat="1" ht="15.75" customHeight="1">
      <c r="B115" s="159"/>
      <c r="C115" s="160"/>
      <c r="D115" s="161" t="s">
        <v>156</v>
      </c>
      <c r="E115" s="160"/>
      <c r="F115" s="162" t="s">
        <v>1052</v>
      </c>
      <c r="G115" s="160"/>
      <c r="H115" s="163">
        <v>27.265</v>
      </c>
      <c r="J115" s="160"/>
      <c r="K115" s="160"/>
      <c r="L115" s="164"/>
      <c r="M115" s="165"/>
      <c r="N115" s="160"/>
      <c r="O115" s="160"/>
      <c r="P115" s="160"/>
      <c r="Q115" s="160"/>
      <c r="R115" s="160"/>
      <c r="S115" s="160"/>
      <c r="T115" s="166"/>
      <c r="AT115" s="167" t="s">
        <v>156</v>
      </c>
      <c r="AU115" s="167" t="s">
        <v>80</v>
      </c>
      <c r="AV115" s="167" t="s">
        <v>80</v>
      </c>
      <c r="AW115" s="167" t="s">
        <v>93</v>
      </c>
      <c r="AX115" s="167" t="s">
        <v>72</v>
      </c>
      <c r="AY115" s="167" t="s">
        <v>139</v>
      </c>
    </row>
    <row r="116" spans="2:51" s="6" customFormat="1" ht="15.75" customHeight="1">
      <c r="B116" s="159"/>
      <c r="C116" s="160"/>
      <c r="D116" s="161" t="s">
        <v>156</v>
      </c>
      <c r="E116" s="160"/>
      <c r="F116" s="162" t="s">
        <v>1053</v>
      </c>
      <c r="G116" s="160"/>
      <c r="H116" s="163">
        <v>8.135</v>
      </c>
      <c r="J116" s="160"/>
      <c r="K116" s="160"/>
      <c r="L116" s="164"/>
      <c r="M116" s="165"/>
      <c r="N116" s="160"/>
      <c r="O116" s="160"/>
      <c r="P116" s="160"/>
      <c r="Q116" s="160"/>
      <c r="R116" s="160"/>
      <c r="S116" s="160"/>
      <c r="T116" s="166"/>
      <c r="AT116" s="167" t="s">
        <v>156</v>
      </c>
      <c r="AU116" s="167" t="s">
        <v>80</v>
      </c>
      <c r="AV116" s="167" t="s">
        <v>80</v>
      </c>
      <c r="AW116" s="167" t="s">
        <v>93</v>
      </c>
      <c r="AX116" s="167" t="s">
        <v>72</v>
      </c>
      <c r="AY116" s="167" t="s">
        <v>139</v>
      </c>
    </row>
    <row r="117" spans="2:65" s="6" customFormat="1" ht="15.75" customHeight="1">
      <c r="B117" s="23"/>
      <c r="C117" s="145" t="s">
        <v>26</v>
      </c>
      <c r="D117" s="145" t="s">
        <v>142</v>
      </c>
      <c r="E117" s="146" t="s">
        <v>1054</v>
      </c>
      <c r="F117" s="147" t="s">
        <v>1055</v>
      </c>
      <c r="G117" s="148" t="s">
        <v>153</v>
      </c>
      <c r="H117" s="149">
        <v>35.4</v>
      </c>
      <c r="I117" s="150"/>
      <c r="J117" s="151">
        <f>ROUND($I$117*$H$117,2)</f>
        <v>0</v>
      </c>
      <c r="K117" s="147" t="s">
        <v>1012</v>
      </c>
      <c r="L117" s="43"/>
      <c r="M117" s="152"/>
      <c r="N117" s="153" t="s">
        <v>43</v>
      </c>
      <c r="O117" s="24"/>
      <c r="P117" s="154">
        <f>$O$117*$H$117</f>
        <v>0</v>
      </c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147</v>
      </c>
      <c r="AT117" s="89" t="s">
        <v>142</v>
      </c>
      <c r="AU117" s="89" t="s">
        <v>80</v>
      </c>
      <c r="AY117" s="6" t="s">
        <v>139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21</v>
      </c>
      <c r="BK117" s="156">
        <f>ROUND($I$117*$H$117,2)</f>
        <v>0</v>
      </c>
      <c r="BL117" s="89" t="s">
        <v>147</v>
      </c>
      <c r="BM117" s="89" t="s">
        <v>1056</v>
      </c>
    </row>
    <row r="118" spans="2:47" s="6" customFormat="1" ht="27" customHeight="1">
      <c r="B118" s="23"/>
      <c r="C118" s="24"/>
      <c r="D118" s="157" t="s">
        <v>149</v>
      </c>
      <c r="E118" s="24"/>
      <c r="F118" s="158" t="s">
        <v>1057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149</v>
      </c>
      <c r="AU118" s="6" t="s">
        <v>80</v>
      </c>
    </row>
    <row r="119" spans="2:65" s="6" customFormat="1" ht="15.75" customHeight="1">
      <c r="B119" s="23"/>
      <c r="C119" s="145" t="s">
        <v>211</v>
      </c>
      <c r="D119" s="145" t="s">
        <v>142</v>
      </c>
      <c r="E119" s="146" t="s">
        <v>1058</v>
      </c>
      <c r="F119" s="147" t="s">
        <v>1059</v>
      </c>
      <c r="G119" s="148" t="s">
        <v>167</v>
      </c>
      <c r="H119" s="149">
        <v>90.4</v>
      </c>
      <c r="I119" s="150"/>
      <c r="J119" s="151">
        <f>ROUND($I$119*$H$119,2)</f>
        <v>0</v>
      </c>
      <c r="K119" s="147" t="s">
        <v>1012</v>
      </c>
      <c r="L119" s="43"/>
      <c r="M119" s="152"/>
      <c r="N119" s="153" t="s">
        <v>43</v>
      </c>
      <c r="O119" s="24"/>
      <c r="P119" s="154">
        <f>$O$119*$H$119</f>
        <v>0</v>
      </c>
      <c r="Q119" s="154">
        <v>0.00084</v>
      </c>
      <c r="R119" s="154">
        <f>$Q$119*$H$119</f>
        <v>0.075936</v>
      </c>
      <c r="S119" s="154">
        <v>0</v>
      </c>
      <c r="T119" s="155">
        <f>$S$119*$H$119</f>
        <v>0</v>
      </c>
      <c r="AR119" s="89" t="s">
        <v>147</v>
      </c>
      <c r="AT119" s="89" t="s">
        <v>142</v>
      </c>
      <c r="AU119" s="89" t="s">
        <v>80</v>
      </c>
      <c r="AY119" s="6" t="s">
        <v>139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21</v>
      </c>
      <c r="BK119" s="156">
        <f>ROUND($I$119*$H$119,2)</f>
        <v>0</v>
      </c>
      <c r="BL119" s="89" t="s">
        <v>147</v>
      </c>
      <c r="BM119" s="89" t="s">
        <v>1060</v>
      </c>
    </row>
    <row r="120" spans="2:47" s="6" customFormat="1" ht="27" customHeight="1">
      <c r="B120" s="23"/>
      <c r="C120" s="24"/>
      <c r="D120" s="157" t="s">
        <v>149</v>
      </c>
      <c r="E120" s="24"/>
      <c r="F120" s="158" t="s">
        <v>1061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149</v>
      </c>
      <c r="AU120" s="6" t="s">
        <v>80</v>
      </c>
    </row>
    <row r="121" spans="2:51" s="6" customFormat="1" ht="15.75" customHeight="1">
      <c r="B121" s="159"/>
      <c r="C121" s="160"/>
      <c r="D121" s="161" t="s">
        <v>156</v>
      </c>
      <c r="E121" s="160"/>
      <c r="F121" s="162" t="s">
        <v>1062</v>
      </c>
      <c r="G121" s="160"/>
      <c r="H121" s="163">
        <v>90.4</v>
      </c>
      <c r="J121" s="160"/>
      <c r="K121" s="160"/>
      <c r="L121" s="164"/>
      <c r="M121" s="165"/>
      <c r="N121" s="160"/>
      <c r="O121" s="160"/>
      <c r="P121" s="160"/>
      <c r="Q121" s="160"/>
      <c r="R121" s="160"/>
      <c r="S121" s="160"/>
      <c r="T121" s="166"/>
      <c r="AT121" s="167" t="s">
        <v>156</v>
      </c>
      <c r="AU121" s="167" t="s">
        <v>80</v>
      </c>
      <c r="AV121" s="167" t="s">
        <v>80</v>
      </c>
      <c r="AW121" s="167" t="s">
        <v>93</v>
      </c>
      <c r="AX121" s="167" t="s">
        <v>21</v>
      </c>
      <c r="AY121" s="167" t="s">
        <v>139</v>
      </c>
    </row>
    <row r="122" spans="2:65" s="6" customFormat="1" ht="15.75" customHeight="1">
      <c r="B122" s="23"/>
      <c r="C122" s="145" t="s">
        <v>216</v>
      </c>
      <c r="D122" s="145" t="s">
        <v>142</v>
      </c>
      <c r="E122" s="146" t="s">
        <v>1063</v>
      </c>
      <c r="F122" s="147" t="s">
        <v>1064</v>
      </c>
      <c r="G122" s="148" t="s">
        <v>167</v>
      </c>
      <c r="H122" s="149">
        <v>90.4</v>
      </c>
      <c r="I122" s="150"/>
      <c r="J122" s="151">
        <f>ROUND($I$122*$H$122,2)</f>
        <v>0</v>
      </c>
      <c r="K122" s="147" t="s">
        <v>1012</v>
      </c>
      <c r="L122" s="43"/>
      <c r="M122" s="152"/>
      <c r="N122" s="153" t="s">
        <v>43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147</v>
      </c>
      <c r="AT122" s="89" t="s">
        <v>142</v>
      </c>
      <c r="AU122" s="89" t="s">
        <v>80</v>
      </c>
      <c r="AY122" s="6" t="s">
        <v>139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147</v>
      </c>
      <c r="BM122" s="89" t="s">
        <v>1065</v>
      </c>
    </row>
    <row r="123" spans="2:47" s="6" customFormat="1" ht="27" customHeight="1">
      <c r="B123" s="23"/>
      <c r="C123" s="24"/>
      <c r="D123" s="157" t="s">
        <v>149</v>
      </c>
      <c r="E123" s="24"/>
      <c r="F123" s="158" t="s">
        <v>1066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149</v>
      </c>
      <c r="AU123" s="6" t="s">
        <v>80</v>
      </c>
    </row>
    <row r="124" spans="2:65" s="6" customFormat="1" ht="15.75" customHeight="1">
      <c r="B124" s="23"/>
      <c r="C124" s="145" t="s">
        <v>220</v>
      </c>
      <c r="D124" s="145" t="s">
        <v>142</v>
      </c>
      <c r="E124" s="146" t="s">
        <v>1067</v>
      </c>
      <c r="F124" s="147" t="s">
        <v>1068</v>
      </c>
      <c r="G124" s="148" t="s">
        <v>153</v>
      </c>
      <c r="H124" s="149">
        <v>11.965</v>
      </c>
      <c r="I124" s="150"/>
      <c r="J124" s="151">
        <f>ROUND($I$124*$H$124,2)</f>
        <v>0</v>
      </c>
      <c r="K124" s="147" t="s">
        <v>1012</v>
      </c>
      <c r="L124" s="43"/>
      <c r="M124" s="152"/>
      <c r="N124" s="153" t="s">
        <v>43</v>
      </c>
      <c r="O124" s="24"/>
      <c r="P124" s="154">
        <f>$O$124*$H$124</f>
        <v>0</v>
      </c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147</v>
      </c>
      <c r="AT124" s="89" t="s">
        <v>142</v>
      </c>
      <c r="AU124" s="89" t="s">
        <v>80</v>
      </c>
      <c r="AY124" s="6" t="s">
        <v>139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147</v>
      </c>
      <c r="BM124" s="89" t="s">
        <v>1069</v>
      </c>
    </row>
    <row r="125" spans="2:47" s="6" customFormat="1" ht="27" customHeight="1">
      <c r="B125" s="23"/>
      <c r="C125" s="24"/>
      <c r="D125" s="157" t="s">
        <v>149</v>
      </c>
      <c r="E125" s="24"/>
      <c r="F125" s="158" t="s">
        <v>1070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149</v>
      </c>
      <c r="AU125" s="6" t="s">
        <v>80</v>
      </c>
    </row>
    <row r="126" spans="2:51" s="6" customFormat="1" ht="15.75" customHeight="1">
      <c r="B126" s="159"/>
      <c r="C126" s="160"/>
      <c r="D126" s="161" t="s">
        <v>156</v>
      </c>
      <c r="E126" s="160"/>
      <c r="F126" s="162" t="s">
        <v>1071</v>
      </c>
      <c r="G126" s="160"/>
      <c r="H126" s="163">
        <v>11.965</v>
      </c>
      <c r="J126" s="160"/>
      <c r="K126" s="160"/>
      <c r="L126" s="164"/>
      <c r="M126" s="165"/>
      <c r="N126" s="160"/>
      <c r="O126" s="160"/>
      <c r="P126" s="160"/>
      <c r="Q126" s="160"/>
      <c r="R126" s="160"/>
      <c r="S126" s="160"/>
      <c r="T126" s="166"/>
      <c r="AT126" s="167" t="s">
        <v>156</v>
      </c>
      <c r="AU126" s="167" t="s">
        <v>80</v>
      </c>
      <c r="AV126" s="167" t="s">
        <v>80</v>
      </c>
      <c r="AW126" s="167" t="s">
        <v>93</v>
      </c>
      <c r="AX126" s="167" t="s">
        <v>21</v>
      </c>
      <c r="AY126" s="167" t="s">
        <v>139</v>
      </c>
    </row>
    <row r="127" spans="2:65" s="6" customFormat="1" ht="15.75" customHeight="1">
      <c r="B127" s="23"/>
      <c r="C127" s="145" t="s">
        <v>225</v>
      </c>
      <c r="D127" s="145" t="s">
        <v>142</v>
      </c>
      <c r="E127" s="146" t="s">
        <v>1072</v>
      </c>
      <c r="F127" s="147" t="s">
        <v>1073</v>
      </c>
      <c r="G127" s="148" t="s">
        <v>153</v>
      </c>
      <c r="H127" s="149">
        <v>11.965</v>
      </c>
      <c r="I127" s="150"/>
      <c r="J127" s="151">
        <f>ROUND($I$127*$H$127,2)</f>
        <v>0</v>
      </c>
      <c r="K127" s="147" t="s">
        <v>1012</v>
      </c>
      <c r="L127" s="43"/>
      <c r="M127" s="152"/>
      <c r="N127" s="153" t="s">
        <v>43</v>
      </c>
      <c r="O127" s="24"/>
      <c r="P127" s="154">
        <f>$O$127*$H$127</f>
        <v>0</v>
      </c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147</v>
      </c>
      <c r="AT127" s="89" t="s">
        <v>142</v>
      </c>
      <c r="AU127" s="89" t="s">
        <v>80</v>
      </c>
      <c r="AY127" s="6" t="s">
        <v>139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21</v>
      </c>
      <c r="BK127" s="156">
        <f>ROUND($I$127*$H$127,2)</f>
        <v>0</v>
      </c>
      <c r="BL127" s="89" t="s">
        <v>147</v>
      </c>
      <c r="BM127" s="89" t="s">
        <v>1074</v>
      </c>
    </row>
    <row r="128" spans="2:47" s="6" customFormat="1" ht="27" customHeight="1">
      <c r="B128" s="23"/>
      <c r="C128" s="24"/>
      <c r="D128" s="157" t="s">
        <v>149</v>
      </c>
      <c r="E128" s="24"/>
      <c r="F128" s="158" t="s">
        <v>1075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149</v>
      </c>
      <c r="AU128" s="6" t="s">
        <v>80</v>
      </c>
    </row>
    <row r="129" spans="2:65" s="6" customFormat="1" ht="15.75" customHeight="1">
      <c r="B129" s="23"/>
      <c r="C129" s="145" t="s">
        <v>8</v>
      </c>
      <c r="D129" s="145" t="s">
        <v>142</v>
      </c>
      <c r="E129" s="146" t="s">
        <v>1076</v>
      </c>
      <c r="F129" s="147" t="s">
        <v>1077</v>
      </c>
      <c r="G129" s="148" t="s">
        <v>153</v>
      </c>
      <c r="H129" s="149">
        <v>11.965</v>
      </c>
      <c r="I129" s="150"/>
      <c r="J129" s="151">
        <f>ROUND($I$129*$H$129,2)</f>
        <v>0</v>
      </c>
      <c r="K129" s="147" t="s">
        <v>1012</v>
      </c>
      <c r="L129" s="43"/>
      <c r="M129" s="152"/>
      <c r="N129" s="153" t="s">
        <v>43</v>
      </c>
      <c r="O129" s="24"/>
      <c r="P129" s="154">
        <f>$O$129*$H$129</f>
        <v>0</v>
      </c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147</v>
      </c>
      <c r="AT129" s="89" t="s">
        <v>142</v>
      </c>
      <c r="AU129" s="89" t="s">
        <v>80</v>
      </c>
      <c r="AY129" s="6" t="s">
        <v>139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147</v>
      </c>
      <c r="BM129" s="89" t="s">
        <v>1078</v>
      </c>
    </row>
    <row r="130" spans="2:47" s="6" customFormat="1" ht="27" customHeight="1">
      <c r="B130" s="23"/>
      <c r="C130" s="24"/>
      <c r="D130" s="157" t="s">
        <v>149</v>
      </c>
      <c r="E130" s="24"/>
      <c r="F130" s="158" t="s">
        <v>1079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149</v>
      </c>
      <c r="AU130" s="6" t="s">
        <v>80</v>
      </c>
    </row>
    <row r="131" spans="2:65" s="6" customFormat="1" ht="15.75" customHeight="1">
      <c r="B131" s="23"/>
      <c r="C131" s="145" t="s">
        <v>233</v>
      </c>
      <c r="D131" s="145" t="s">
        <v>142</v>
      </c>
      <c r="E131" s="146" t="s">
        <v>1080</v>
      </c>
      <c r="F131" s="147" t="s">
        <v>1081</v>
      </c>
      <c r="G131" s="148" t="s">
        <v>153</v>
      </c>
      <c r="H131" s="149">
        <v>119.65</v>
      </c>
      <c r="I131" s="150"/>
      <c r="J131" s="151">
        <f>ROUND($I$131*$H$131,2)</f>
        <v>0</v>
      </c>
      <c r="K131" s="147" t="s">
        <v>1012</v>
      </c>
      <c r="L131" s="43"/>
      <c r="M131" s="152"/>
      <c r="N131" s="153" t="s">
        <v>43</v>
      </c>
      <c r="O131" s="24"/>
      <c r="P131" s="154">
        <f>$O$131*$H$131</f>
        <v>0</v>
      </c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147</v>
      </c>
      <c r="AT131" s="89" t="s">
        <v>142</v>
      </c>
      <c r="AU131" s="89" t="s">
        <v>80</v>
      </c>
      <c r="AY131" s="6" t="s">
        <v>139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21</v>
      </c>
      <c r="BK131" s="156">
        <f>ROUND($I$131*$H$131,2)</f>
        <v>0</v>
      </c>
      <c r="BL131" s="89" t="s">
        <v>147</v>
      </c>
      <c r="BM131" s="89" t="s">
        <v>1082</v>
      </c>
    </row>
    <row r="132" spans="2:47" s="6" customFormat="1" ht="27" customHeight="1">
      <c r="B132" s="23"/>
      <c r="C132" s="24"/>
      <c r="D132" s="157" t="s">
        <v>149</v>
      </c>
      <c r="E132" s="24"/>
      <c r="F132" s="158" t="s">
        <v>1083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149</v>
      </c>
      <c r="AU132" s="6" t="s">
        <v>80</v>
      </c>
    </row>
    <row r="133" spans="2:51" s="6" customFormat="1" ht="15.75" customHeight="1">
      <c r="B133" s="159"/>
      <c r="C133" s="160"/>
      <c r="D133" s="161" t="s">
        <v>156</v>
      </c>
      <c r="E133" s="160"/>
      <c r="F133" s="162" t="s">
        <v>1084</v>
      </c>
      <c r="G133" s="160"/>
      <c r="H133" s="163">
        <v>119.65</v>
      </c>
      <c r="J133" s="160"/>
      <c r="K133" s="160"/>
      <c r="L133" s="164"/>
      <c r="M133" s="165"/>
      <c r="N133" s="160"/>
      <c r="O133" s="160"/>
      <c r="P133" s="160"/>
      <c r="Q133" s="160"/>
      <c r="R133" s="160"/>
      <c r="S133" s="160"/>
      <c r="T133" s="166"/>
      <c r="AT133" s="167" t="s">
        <v>156</v>
      </c>
      <c r="AU133" s="167" t="s">
        <v>80</v>
      </c>
      <c r="AV133" s="167" t="s">
        <v>80</v>
      </c>
      <c r="AW133" s="167" t="s">
        <v>93</v>
      </c>
      <c r="AX133" s="167" t="s">
        <v>21</v>
      </c>
      <c r="AY133" s="167" t="s">
        <v>139</v>
      </c>
    </row>
    <row r="134" spans="2:65" s="6" customFormat="1" ht="15.75" customHeight="1">
      <c r="B134" s="23"/>
      <c r="C134" s="145" t="s">
        <v>238</v>
      </c>
      <c r="D134" s="145" t="s">
        <v>142</v>
      </c>
      <c r="E134" s="146" t="s">
        <v>1085</v>
      </c>
      <c r="F134" s="147" t="s">
        <v>1086</v>
      </c>
      <c r="G134" s="148" t="s">
        <v>153</v>
      </c>
      <c r="H134" s="149">
        <v>11.965</v>
      </c>
      <c r="I134" s="150"/>
      <c r="J134" s="151">
        <f>ROUND($I$134*$H$134,2)</f>
        <v>0</v>
      </c>
      <c r="K134" s="147" t="s">
        <v>1012</v>
      </c>
      <c r="L134" s="43"/>
      <c r="M134" s="152"/>
      <c r="N134" s="153" t="s">
        <v>43</v>
      </c>
      <c r="O134" s="24"/>
      <c r="P134" s="154">
        <f>$O$134*$H$134</f>
        <v>0</v>
      </c>
      <c r="Q134" s="154">
        <v>0</v>
      </c>
      <c r="R134" s="154">
        <f>$Q$134*$H$134</f>
        <v>0</v>
      </c>
      <c r="S134" s="154">
        <v>0</v>
      </c>
      <c r="T134" s="155">
        <f>$S$134*$H$134</f>
        <v>0</v>
      </c>
      <c r="AR134" s="89" t="s">
        <v>147</v>
      </c>
      <c r="AT134" s="89" t="s">
        <v>142</v>
      </c>
      <c r="AU134" s="89" t="s">
        <v>80</v>
      </c>
      <c r="AY134" s="6" t="s">
        <v>139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21</v>
      </c>
      <c r="BK134" s="156">
        <f>ROUND($I$134*$H$134,2)</f>
        <v>0</v>
      </c>
      <c r="BL134" s="89" t="s">
        <v>147</v>
      </c>
      <c r="BM134" s="89" t="s">
        <v>1087</v>
      </c>
    </row>
    <row r="135" spans="2:47" s="6" customFormat="1" ht="16.5" customHeight="1">
      <c r="B135" s="23"/>
      <c r="C135" s="24"/>
      <c r="D135" s="157" t="s">
        <v>149</v>
      </c>
      <c r="E135" s="24"/>
      <c r="F135" s="158" t="s">
        <v>1088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149</v>
      </c>
      <c r="AU135" s="6" t="s">
        <v>80</v>
      </c>
    </row>
    <row r="136" spans="2:65" s="6" customFormat="1" ht="15.75" customHeight="1">
      <c r="B136" s="23"/>
      <c r="C136" s="145" t="s">
        <v>244</v>
      </c>
      <c r="D136" s="145" t="s">
        <v>142</v>
      </c>
      <c r="E136" s="146" t="s">
        <v>1089</v>
      </c>
      <c r="F136" s="147" t="s">
        <v>1090</v>
      </c>
      <c r="G136" s="148" t="s">
        <v>153</v>
      </c>
      <c r="H136" s="149">
        <v>11.965</v>
      </c>
      <c r="I136" s="150"/>
      <c r="J136" s="151">
        <f>ROUND($I$136*$H$136,2)</f>
        <v>0</v>
      </c>
      <c r="K136" s="147" t="s">
        <v>1012</v>
      </c>
      <c r="L136" s="43"/>
      <c r="M136" s="152"/>
      <c r="N136" s="153" t="s">
        <v>43</v>
      </c>
      <c r="O136" s="24"/>
      <c r="P136" s="154">
        <f>$O$136*$H$136</f>
        <v>0</v>
      </c>
      <c r="Q136" s="154">
        <v>0</v>
      </c>
      <c r="R136" s="154">
        <f>$Q$136*$H$136</f>
        <v>0</v>
      </c>
      <c r="S136" s="154">
        <v>0</v>
      </c>
      <c r="T136" s="155">
        <f>$S$136*$H$136</f>
        <v>0</v>
      </c>
      <c r="AR136" s="89" t="s">
        <v>147</v>
      </c>
      <c r="AT136" s="89" t="s">
        <v>142</v>
      </c>
      <c r="AU136" s="89" t="s">
        <v>80</v>
      </c>
      <c r="AY136" s="6" t="s">
        <v>139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21</v>
      </c>
      <c r="BK136" s="156">
        <f>ROUND($I$136*$H$136,2)</f>
        <v>0</v>
      </c>
      <c r="BL136" s="89" t="s">
        <v>147</v>
      </c>
      <c r="BM136" s="89" t="s">
        <v>1091</v>
      </c>
    </row>
    <row r="137" spans="2:47" s="6" customFormat="1" ht="16.5" customHeight="1">
      <c r="B137" s="23"/>
      <c r="C137" s="24"/>
      <c r="D137" s="157" t="s">
        <v>149</v>
      </c>
      <c r="E137" s="24"/>
      <c r="F137" s="158" t="s">
        <v>1090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149</v>
      </c>
      <c r="AU137" s="6" t="s">
        <v>80</v>
      </c>
    </row>
    <row r="138" spans="2:65" s="6" customFormat="1" ht="15.75" customHeight="1">
      <c r="B138" s="23"/>
      <c r="C138" s="145" t="s">
        <v>251</v>
      </c>
      <c r="D138" s="145" t="s">
        <v>142</v>
      </c>
      <c r="E138" s="146" t="s">
        <v>1092</v>
      </c>
      <c r="F138" s="147" t="s">
        <v>1093</v>
      </c>
      <c r="G138" s="148" t="s">
        <v>180</v>
      </c>
      <c r="H138" s="149">
        <v>23.93</v>
      </c>
      <c r="I138" s="150"/>
      <c r="J138" s="151">
        <f>ROUND($I$138*$H$138,2)</f>
        <v>0</v>
      </c>
      <c r="K138" s="147" t="s">
        <v>1012</v>
      </c>
      <c r="L138" s="43"/>
      <c r="M138" s="152"/>
      <c r="N138" s="153" t="s">
        <v>43</v>
      </c>
      <c r="O138" s="24"/>
      <c r="P138" s="154">
        <f>$O$138*$H$138</f>
        <v>0</v>
      </c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147</v>
      </c>
      <c r="AT138" s="89" t="s">
        <v>142</v>
      </c>
      <c r="AU138" s="89" t="s">
        <v>80</v>
      </c>
      <c r="AY138" s="6" t="s">
        <v>139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21</v>
      </c>
      <c r="BK138" s="156">
        <f>ROUND($I$138*$H$138,2)</f>
        <v>0</v>
      </c>
      <c r="BL138" s="89" t="s">
        <v>147</v>
      </c>
      <c r="BM138" s="89" t="s">
        <v>1094</v>
      </c>
    </row>
    <row r="139" spans="2:47" s="6" customFormat="1" ht="16.5" customHeight="1">
      <c r="B139" s="23"/>
      <c r="C139" s="24"/>
      <c r="D139" s="157" t="s">
        <v>149</v>
      </c>
      <c r="E139" s="24"/>
      <c r="F139" s="158" t="s">
        <v>1095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149</v>
      </c>
      <c r="AU139" s="6" t="s">
        <v>80</v>
      </c>
    </row>
    <row r="140" spans="2:51" s="6" customFormat="1" ht="15.75" customHeight="1">
      <c r="B140" s="159"/>
      <c r="C140" s="160"/>
      <c r="D140" s="161" t="s">
        <v>156</v>
      </c>
      <c r="E140" s="160"/>
      <c r="F140" s="162" t="s">
        <v>1096</v>
      </c>
      <c r="G140" s="160"/>
      <c r="H140" s="163">
        <v>23.93</v>
      </c>
      <c r="J140" s="160"/>
      <c r="K140" s="160"/>
      <c r="L140" s="164"/>
      <c r="M140" s="165"/>
      <c r="N140" s="160"/>
      <c r="O140" s="160"/>
      <c r="P140" s="160"/>
      <c r="Q140" s="160"/>
      <c r="R140" s="160"/>
      <c r="S140" s="160"/>
      <c r="T140" s="166"/>
      <c r="AT140" s="167" t="s">
        <v>156</v>
      </c>
      <c r="AU140" s="167" t="s">
        <v>80</v>
      </c>
      <c r="AV140" s="167" t="s">
        <v>80</v>
      </c>
      <c r="AW140" s="167" t="s">
        <v>93</v>
      </c>
      <c r="AX140" s="167" t="s">
        <v>21</v>
      </c>
      <c r="AY140" s="167" t="s">
        <v>139</v>
      </c>
    </row>
    <row r="141" spans="2:65" s="6" customFormat="1" ht="15.75" customHeight="1">
      <c r="B141" s="23"/>
      <c r="C141" s="145" t="s">
        <v>259</v>
      </c>
      <c r="D141" s="145" t="s">
        <v>142</v>
      </c>
      <c r="E141" s="146" t="s">
        <v>1097</v>
      </c>
      <c r="F141" s="147" t="s">
        <v>1098</v>
      </c>
      <c r="G141" s="148" t="s">
        <v>153</v>
      </c>
      <c r="H141" s="149">
        <v>94.06</v>
      </c>
      <c r="I141" s="150"/>
      <c r="J141" s="151">
        <f>ROUND($I$141*$H$141,2)</f>
        <v>0</v>
      </c>
      <c r="K141" s="147" t="s">
        <v>1012</v>
      </c>
      <c r="L141" s="43"/>
      <c r="M141" s="152"/>
      <c r="N141" s="153" t="s">
        <v>43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147</v>
      </c>
      <c r="AT141" s="89" t="s">
        <v>142</v>
      </c>
      <c r="AU141" s="89" t="s">
        <v>80</v>
      </c>
      <c r="AY141" s="6" t="s">
        <v>139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147</v>
      </c>
      <c r="BM141" s="89" t="s">
        <v>1099</v>
      </c>
    </row>
    <row r="142" spans="2:47" s="6" customFormat="1" ht="27" customHeight="1">
      <c r="B142" s="23"/>
      <c r="C142" s="24"/>
      <c r="D142" s="157" t="s">
        <v>149</v>
      </c>
      <c r="E142" s="24"/>
      <c r="F142" s="158" t="s">
        <v>1100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149</v>
      </c>
      <c r="AU142" s="6" t="s">
        <v>80</v>
      </c>
    </row>
    <row r="143" spans="2:51" s="6" customFormat="1" ht="15.75" customHeight="1">
      <c r="B143" s="159"/>
      <c r="C143" s="160"/>
      <c r="D143" s="161" t="s">
        <v>156</v>
      </c>
      <c r="E143" s="160"/>
      <c r="F143" s="162" t="s">
        <v>1101</v>
      </c>
      <c r="G143" s="160"/>
      <c r="H143" s="163">
        <v>78.435</v>
      </c>
      <c r="J143" s="160"/>
      <c r="K143" s="160"/>
      <c r="L143" s="164"/>
      <c r="M143" s="165"/>
      <c r="N143" s="160"/>
      <c r="O143" s="160"/>
      <c r="P143" s="160"/>
      <c r="Q143" s="160"/>
      <c r="R143" s="160"/>
      <c r="S143" s="160"/>
      <c r="T143" s="166"/>
      <c r="AT143" s="167" t="s">
        <v>156</v>
      </c>
      <c r="AU143" s="167" t="s">
        <v>80</v>
      </c>
      <c r="AV143" s="167" t="s">
        <v>80</v>
      </c>
      <c r="AW143" s="167" t="s">
        <v>93</v>
      </c>
      <c r="AX143" s="167" t="s">
        <v>72</v>
      </c>
      <c r="AY143" s="167" t="s">
        <v>139</v>
      </c>
    </row>
    <row r="144" spans="2:51" s="6" customFormat="1" ht="15.75" customHeight="1">
      <c r="B144" s="159"/>
      <c r="C144" s="160"/>
      <c r="D144" s="161" t="s">
        <v>156</v>
      </c>
      <c r="E144" s="160"/>
      <c r="F144" s="162" t="s">
        <v>1102</v>
      </c>
      <c r="G144" s="160"/>
      <c r="H144" s="163">
        <v>15.625</v>
      </c>
      <c r="J144" s="160"/>
      <c r="K144" s="160"/>
      <c r="L144" s="164"/>
      <c r="M144" s="165"/>
      <c r="N144" s="160"/>
      <c r="O144" s="160"/>
      <c r="P144" s="160"/>
      <c r="Q144" s="160"/>
      <c r="R144" s="160"/>
      <c r="S144" s="160"/>
      <c r="T144" s="166"/>
      <c r="AT144" s="167" t="s">
        <v>156</v>
      </c>
      <c r="AU144" s="167" t="s">
        <v>80</v>
      </c>
      <c r="AV144" s="167" t="s">
        <v>80</v>
      </c>
      <c r="AW144" s="167" t="s">
        <v>93</v>
      </c>
      <c r="AX144" s="167" t="s">
        <v>72</v>
      </c>
      <c r="AY144" s="167" t="s">
        <v>139</v>
      </c>
    </row>
    <row r="145" spans="2:65" s="6" customFormat="1" ht="15.75" customHeight="1">
      <c r="B145" s="23"/>
      <c r="C145" s="168" t="s">
        <v>7</v>
      </c>
      <c r="D145" s="168" t="s">
        <v>186</v>
      </c>
      <c r="E145" s="169" t="s">
        <v>1103</v>
      </c>
      <c r="F145" s="170" t="s">
        <v>1104</v>
      </c>
      <c r="G145" s="171" t="s">
        <v>180</v>
      </c>
      <c r="H145" s="172">
        <v>28.125</v>
      </c>
      <c r="I145" s="173"/>
      <c r="J145" s="174">
        <f>ROUND($I$145*$H$145,2)</f>
        <v>0</v>
      </c>
      <c r="K145" s="170" t="s">
        <v>1012</v>
      </c>
      <c r="L145" s="175"/>
      <c r="M145" s="176"/>
      <c r="N145" s="177" t="s">
        <v>43</v>
      </c>
      <c r="O145" s="24"/>
      <c r="P145" s="154">
        <f>$O$145*$H$145</f>
        <v>0</v>
      </c>
      <c r="Q145" s="154">
        <v>1</v>
      </c>
      <c r="R145" s="154">
        <f>$Q$145*$H$145</f>
        <v>28.125</v>
      </c>
      <c r="S145" s="154">
        <v>0</v>
      </c>
      <c r="T145" s="155">
        <f>$S$145*$H$145</f>
        <v>0</v>
      </c>
      <c r="AR145" s="89" t="s">
        <v>189</v>
      </c>
      <c r="AT145" s="89" t="s">
        <v>186</v>
      </c>
      <c r="AU145" s="89" t="s">
        <v>80</v>
      </c>
      <c r="AY145" s="6" t="s">
        <v>139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21</v>
      </c>
      <c r="BK145" s="156">
        <f>ROUND($I$145*$H$145,2)</f>
        <v>0</v>
      </c>
      <c r="BL145" s="89" t="s">
        <v>147</v>
      </c>
      <c r="BM145" s="89" t="s">
        <v>1105</v>
      </c>
    </row>
    <row r="146" spans="2:47" s="6" customFormat="1" ht="27" customHeight="1">
      <c r="B146" s="23"/>
      <c r="C146" s="24"/>
      <c r="D146" s="157" t="s">
        <v>149</v>
      </c>
      <c r="E146" s="24"/>
      <c r="F146" s="158" t="s">
        <v>1106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149</v>
      </c>
      <c r="AU146" s="6" t="s">
        <v>80</v>
      </c>
    </row>
    <row r="147" spans="2:51" s="6" customFormat="1" ht="15.75" customHeight="1">
      <c r="B147" s="159"/>
      <c r="C147" s="160"/>
      <c r="D147" s="161" t="s">
        <v>156</v>
      </c>
      <c r="E147" s="160"/>
      <c r="F147" s="162" t="s">
        <v>1107</v>
      </c>
      <c r="G147" s="160"/>
      <c r="H147" s="163">
        <v>28.125</v>
      </c>
      <c r="J147" s="160"/>
      <c r="K147" s="160"/>
      <c r="L147" s="164"/>
      <c r="M147" s="165"/>
      <c r="N147" s="160"/>
      <c r="O147" s="160"/>
      <c r="P147" s="160"/>
      <c r="Q147" s="160"/>
      <c r="R147" s="160"/>
      <c r="S147" s="160"/>
      <c r="T147" s="166"/>
      <c r="AT147" s="167" t="s">
        <v>156</v>
      </c>
      <c r="AU147" s="167" t="s">
        <v>80</v>
      </c>
      <c r="AV147" s="167" t="s">
        <v>80</v>
      </c>
      <c r="AW147" s="167" t="s">
        <v>93</v>
      </c>
      <c r="AX147" s="167" t="s">
        <v>21</v>
      </c>
      <c r="AY147" s="167" t="s">
        <v>139</v>
      </c>
    </row>
    <row r="148" spans="2:65" s="6" customFormat="1" ht="15.75" customHeight="1">
      <c r="B148" s="23"/>
      <c r="C148" s="145" t="s">
        <v>268</v>
      </c>
      <c r="D148" s="145" t="s">
        <v>142</v>
      </c>
      <c r="E148" s="146" t="s">
        <v>1108</v>
      </c>
      <c r="F148" s="147" t="s">
        <v>1109</v>
      </c>
      <c r="G148" s="148" t="s">
        <v>153</v>
      </c>
      <c r="H148" s="149">
        <v>10.157</v>
      </c>
      <c r="I148" s="150"/>
      <c r="J148" s="151">
        <f>ROUND($I$148*$H$148,2)</f>
        <v>0</v>
      </c>
      <c r="K148" s="147" t="s">
        <v>1012</v>
      </c>
      <c r="L148" s="43"/>
      <c r="M148" s="152"/>
      <c r="N148" s="153" t="s">
        <v>43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147</v>
      </c>
      <c r="AT148" s="89" t="s">
        <v>142</v>
      </c>
      <c r="AU148" s="89" t="s">
        <v>80</v>
      </c>
      <c r="AY148" s="6" t="s">
        <v>139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147</v>
      </c>
      <c r="BM148" s="89" t="s">
        <v>1110</v>
      </c>
    </row>
    <row r="149" spans="2:47" s="6" customFormat="1" ht="27" customHeight="1">
      <c r="B149" s="23"/>
      <c r="C149" s="24"/>
      <c r="D149" s="157" t="s">
        <v>149</v>
      </c>
      <c r="E149" s="24"/>
      <c r="F149" s="158" t="s">
        <v>1111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149</v>
      </c>
      <c r="AU149" s="6" t="s">
        <v>80</v>
      </c>
    </row>
    <row r="150" spans="2:51" s="6" customFormat="1" ht="15.75" customHeight="1">
      <c r="B150" s="159"/>
      <c r="C150" s="160"/>
      <c r="D150" s="161" t="s">
        <v>156</v>
      </c>
      <c r="E150" s="160"/>
      <c r="F150" s="162" t="s">
        <v>1112</v>
      </c>
      <c r="G150" s="160"/>
      <c r="H150" s="163">
        <v>10.157</v>
      </c>
      <c r="J150" s="160"/>
      <c r="K150" s="160"/>
      <c r="L150" s="164"/>
      <c r="M150" s="165"/>
      <c r="N150" s="160"/>
      <c r="O150" s="160"/>
      <c r="P150" s="160"/>
      <c r="Q150" s="160"/>
      <c r="R150" s="160"/>
      <c r="S150" s="160"/>
      <c r="T150" s="166"/>
      <c r="AT150" s="167" t="s">
        <v>156</v>
      </c>
      <c r="AU150" s="167" t="s">
        <v>80</v>
      </c>
      <c r="AV150" s="167" t="s">
        <v>80</v>
      </c>
      <c r="AW150" s="167" t="s">
        <v>93</v>
      </c>
      <c r="AX150" s="167" t="s">
        <v>72</v>
      </c>
      <c r="AY150" s="167" t="s">
        <v>139</v>
      </c>
    </row>
    <row r="151" spans="2:65" s="6" customFormat="1" ht="15.75" customHeight="1">
      <c r="B151" s="23"/>
      <c r="C151" s="168" t="s">
        <v>273</v>
      </c>
      <c r="D151" s="168" t="s">
        <v>186</v>
      </c>
      <c r="E151" s="169" t="s">
        <v>1113</v>
      </c>
      <c r="F151" s="170" t="s">
        <v>1114</v>
      </c>
      <c r="G151" s="171" t="s">
        <v>180</v>
      </c>
      <c r="H151" s="172">
        <v>18.283</v>
      </c>
      <c r="I151" s="173"/>
      <c r="J151" s="174">
        <f>ROUND($I$151*$H$151,2)</f>
        <v>0</v>
      </c>
      <c r="K151" s="170" t="s">
        <v>1012</v>
      </c>
      <c r="L151" s="175"/>
      <c r="M151" s="176"/>
      <c r="N151" s="177" t="s">
        <v>43</v>
      </c>
      <c r="O151" s="24"/>
      <c r="P151" s="154">
        <f>$O$151*$H$151</f>
        <v>0</v>
      </c>
      <c r="Q151" s="154">
        <v>1</v>
      </c>
      <c r="R151" s="154">
        <f>$Q$151*$H$151</f>
        <v>18.283</v>
      </c>
      <c r="S151" s="154">
        <v>0</v>
      </c>
      <c r="T151" s="155">
        <f>$S$151*$H$151</f>
        <v>0</v>
      </c>
      <c r="AR151" s="89" t="s">
        <v>189</v>
      </c>
      <c r="AT151" s="89" t="s">
        <v>186</v>
      </c>
      <c r="AU151" s="89" t="s">
        <v>80</v>
      </c>
      <c r="AY151" s="6" t="s">
        <v>139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21</v>
      </c>
      <c r="BK151" s="156">
        <f>ROUND($I$151*$H$151,2)</f>
        <v>0</v>
      </c>
      <c r="BL151" s="89" t="s">
        <v>147</v>
      </c>
      <c r="BM151" s="89" t="s">
        <v>1115</v>
      </c>
    </row>
    <row r="152" spans="2:47" s="6" customFormat="1" ht="16.5" customHeight="1">
      <c r="B152" s="23"/>
      <c r="C152" s="24"/>
      <c r="D152" s="157" t="s">
        <v>149</v>
      </c>
      <c r="E152" s="24"/>
      <c r="F152" s="158" t="s">
        <v>1116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149</v>
      </c>
      <c r="AU152" s="6" t="s">
        <v>80</v>
      </c>
    </row>
    <row r="153" spans="2:51" s="6" customFormat="1" ht="15.75" customHeight="1">
      <c r="B153" s="159"/>
      <c r="C153" s="160"/>
      <c r="D153" s="161" t="s">
        <v>156</v>
      </c>
      <c r="E153" s="160"/>
      <c r="F153" s="162" t="s">
        <v>1117</v>
      </c>
      <c r="G153" s="160"/>
      <c r="H153" s="163">
        <v>18.283</v>
      </c>
      <c r="J153" s="160"/>
      <c r="K153" s="160"/>
      <c r="L153" s="164"/>
      <c r="M153" s="165"/>
      <c r="N153" s="160"/>
      <c r="O153" s="160"/>
      <c r="P153" s="160"/>
      <c r="Q153" s="160"/>
      <c r="R153" s="160"/>
      <c r="S153" s="160"/>
      <c r="T153" s="166"/>
      <c r="AT153" s="167" t="s">
        <v>156</v>
      </c>
      <c r="AU153" s="167" t="s">
        <v>80</v>
      </c>
      <c r="AV153" s="167" t="s">
        <v>80</v>
      </c>
      <c r="AW153" s="167" t="s">
        <v>93</v>
      </c>
      <c r="AX153" s="167" t="s">
        <v>72</v>
      </c>
      <c r="AY153" s="167" t="s">
        <v>139</v>
      </c>
    </row>
    <row r="154" spans="2:65" s="6" customFormat="1" ht="15.75" customHeight="1">
      <c r="B154" s="23"/>
      <c r="C154" s="145" t="s">
        <v>279</v>
      </c>
      <c r="D154" s="145" t="s">
        <v>142</v>
      </c>
      <c r="E154" s="146" t="s">
        <v>1118</v>
      </c>
      <c r="F154" s="147" t="s">
        <v>1119</v>
      </c>
      <c r="G154" s="148" t="s">
        <v>153</v>
      </c>
      <c r="H154" s="149">
        <v>1.75</v>
      </c>
      <c r="I154" s="150"/>
      <c r="J154" s="151">
        <f>ROUND($I$154*$H$154,2)</f>
        <v>0</v>
      </c>
      <c r="K154" s="147" t="s">
        <v>1012</v>
      </c>
      <c r="L154" s="43"/>
      <c r="M154" s="152"/>
      <c r="N154" s="153" t="s">
        <v>43</v>
      </c>
      <c r="O154" s="24"/>
      <c r="P154" s="154">
        <f>$O$154*$H$154</f>
        <v>0</v>
      </c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147</v>
      </c>
      <c r="AT154" s="89" t="s">
        <v>142</v>
      </c>
      <c r="AU154" s="89" t="s">
        <v>80</v>
      </c>
      <c r="AY154" s="6" t="s">
        <v>139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21</v>
      </c>
      <c r="BK154" s="156">
        <f>ROUND($I$154*$H$154,2)</f>
        <v>0</v>
      </c>
      <c r="BL154" s="89" t="s">
        <v>147</v>
      </c>
      <c r="BM154" s="89" t="s">
        <v>1120</v>
      </c>
    </row>
    <row r="155" spans="2:47" s="6" customFormat="1" ht="16.5" customHeight="1">
      <c r="B155" s="23"/>
      <c r="C155" s="24"/>
      <c r="D155" s="157" t="s">
        <v>149</v>
      </c>
      <c r="E155" s="24"/>
      <c r="F155" s="158" t="s">
        <v>1121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149</v>
      </c>
      <c r="AU155" s="6" t="s">
        <v>80</v>
      </c>
    </row>
    <row r="156" spans="2:51" s="6" customFormat="1" ht="15.75" customHeight="1">
      <c r="B156" s="159"/>
      <c r="C156" s="160"/>
      <c r="D156" s="161" t="s">
        <v>156</v>
      </c>
      <c r="E156" s="160"/>
      <c r="F156" s="162" t="s">
        <v>1122</v>
      </c>
      <c r="G156" s="160"/>
      <c r="H156" s="163">
        <v>0.86</v>
      </c>
      <c r="J156" s="160"/>
      <c r="K156" s="160"/>
      <c r="L156" s="164"/>
      <c r="M156" s="165"/>
      <c r="N156" s="160"/>
      <c r="O156" s="160"/>
      <c r="P156" s="160"/>
      <c r="Q156" s="160"/>
      <c r="R156" s="160"/>
      <c r="S156" s="160"/>
      <c r="T156" s="166"/>
      <c r="AT156" s="167" t="s">
        <v>156</v>
      </c>
      <c r="AU156" s="167" t="s">
        <v>80</v>
      </c>
      <c r="AV156" s="167" t="s">
        <v>80</v>
      </c>
      <c r="AW156" s="167" t="s">
        <v>93</v>
      </c>
      <c r="AX156" s="167" t="s">
        <v>72</v>
      </c>
      <c r="AY156" s="167" t="s">
        <v>139</v>
      </c>
    </row>
    <row r="157" spans="2:51" s="6" customFormat="1" ht="15.75" customHeight="1">
      <c r="B157" s="159"/>
      <c r="C157" s="160"/>
      <c r="D157" s="161" t="s">
        <v>156</v>
      </c>
      <c r="E157" s="160"/>
      <c r="F157" s="162" t="s">
        <v>1123</v>
      </c>
      <c r="G157" s="160"/>
      <c r="H157" s="163">
        <v>0.89</v>
      </c>
      <c r="J157" s="160"/>
      <c r="K157" s="160"/>
      <c r="L157" s="164"/>
      <c r="M157" s="165"/>
      <c r="N157" s="160"/>
      <c r="O157" s="160"/>
      <c r="P157" s="160"/>
      <c r="Q157" s="160"/>
      <c r="R157" s="160"/>
      <c r="S157" s="160"/>
      <c r="T157" s="166"/>
      <c r="AT157" s="167" t="s">
        <v>156</v>
      </c>
      <c r="AU157" s="167" t="s">
        <v>80</v>
      </c>
      <c r="AV157" s="167" t="s">
        <v>80</v>
      </c>
      <c r="AW157" s="167" t="s">
        <v>93</v>
      </c>
      <c r="AX157" s="167" t="s">
        <v>72</v>
      </c>
      <c r="AY157" s="167" t="s">
        <v>139</v>
      </c>
    </row>
    <row r="158" spans="2:65" s="6" customFormat="1" ht="15.75" customHeight="1">
      <c r="B158" s="23"/>
      <c r="C158" s="168" t="s">
        <v>285</v>
      </c>
      <c r="D158" s="168" t="s">
        <v>186</v>
      </c>
      <c r="E158" s="169" t="s">
        <v>1124</v>
      </c>
      <c r="F158" s="170" t="s">
        <v>1125</v>
      </c>
      <c r="G158" s="171" t="s">
        <v>180</v>
      </c>
      <c r="H158" s="172">
        <v>2.8</v>
      </c>
      <c r="I158" s="173"/>
      <c r="J158" s="174">
        <f>ROUND($I$158*$H$158,2)</f>
        <v>0</v>
      </c>
      <c r="K158" s="170" t="s">
        <v>1012</v>
      </c>
      <c r="L158" s="175"/>
      <c r="M158" s="176"/>
      <c r="N158" s="177" t="s">
        <v>43</v>
      </c>
      <c r="O158" s="24"/>
      <c r="P158" s="154">
        <f>$O$158*$H$158</f>
        <v>0</v>
      </c>
      <c r="Q158" s="154">
        <v>1</v>
      </c>
      <c r="R158" s="154">
        <f>$Q$158*$H$158</f>
        <v>2.8</v>
      </c>
      <c r="S158" s="154">
        <v>0</v>
      </c>
      <c r="T158" s="155">
        <f>$S$158*$H$158</f>
        <v>0</v>
      </c>
      <c r="AR158" s="89" t="s">
        <v>189</v>
      </c>
      <c r="AT158" s="89" t="s">
        <v>186</v>
      </c>
      <c r="AU158" s="89" t="s">
        <v>80</v>
      </c>
      <c r="AY158" s="6" t="s">
        <v>139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21</v>
      </c>
      <c r="BK158" s="156">
        <f>ROUND($I$158*$H$158,2)</f>
        <v>0</v>
      </c>
      <c r="BL158" s="89" t="s">
        <v>147</v>
      </c>
      <c r="BM158" s="89" t="s">
        <v>1126</v>
      </c>
    </row>
    <row r="159" spans="2:47" s="6" customFormat="1" ht="16.5" customHeight="1">
      <c r="B159" s="23"/>
      <c r="C159" s="24"/>
      <c r="D159" s="157" t="s">
        <v>149</v>
      </c>
      <c r="E159" s="24"/>
      <c r="F159" s="158" t="s">
        <v>1127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149</v>
      </c>
      <c r="AU159" s="6" t="s">
        <v>80</v>
      </c>
    </row>
    <row r="160" spans="2:51" s="6" customFormat="1" ht="15.75" customHeight="1">
      <c r="B160" s="159"/>
      <c r="C160" s="160"/>
      <c r="D160" s="161" t="s">
        <v>156</v>
      </c>
      <c r="E160" s="160"/>
      <c r="F160" s="162" t="s">
        <v>1128</v>
      </c>
      <c r="G160" s="160"/>
      <c r="H160" s="163">
        <v>2.8</v>
      </c>
      <c r="J160" s="160"/>
      <c r="K160" s="160"/>
      <c r="L160" s="164"/>
      <c r="M160" s="165"/>
      <c r="N160" s="160"/>
      <c r="O160" s="160"/>
      <c r="P160" s="160"/>
      <c r="Q160" s="160"/>
      <c r="R160" s="160"/>
      <c r="S160" s="160"/>
      <c r="T160" s="166"/>
      <c r="AT160" s="167" t="s">
        <v>156</v>
      </c>
      <c r="AU160" s="167" t="s">
        <v>80</v>
      </c>
      <c r="AV160" s="167" t="s">
        <v>80</v>
      </c>
      <c r="AW160" s="167" t="s">
        <v>93</v>
      </c>
      <c r="AX160" s="167" t="s">
        <v>21</v>
      </c>
      <c r="AY160" s="167" t="s">
        <v>139</v>
      </c>
    </row>
    <row r="161" spans="2:65" s="6" customFormat="1" ht="15.75" customHeight="1">
      <c r="B161" s="23"/>
      <c r="C161" s="145" t="s">
        <v>291</v>
      </c>
      <c r="D161" s="145" t="s">
        <v>142</v>
      </c>
      <c r="E161" s="146" t="s">
        <v>1129</v>
      </c>
      <c r="F161" s="147" t="s">
        <v>1130</v>
      </c>
      <c r="G161" s="148" t="s">
        <v>167</v>
      </c>
      <c r="H161" s="149">
        <v>16.6</v>
      </c>
      <c r="I161" s="150"/>
      <c r="J161" s="151">
        <f>ROUND($I$161*$H$161,2)</f>
        <v>0</v>
      </c>
      <c r="K161" s="147" t="s">
        <v>1012</v>
      </c>
      <c r="L161" s="43"/>
      <c r="M161" s="152"/>
      <c r="N161" s="153" t="s">
        <v>43</v>
      </c>
      <c r="O161" s="24"/>
      <c r="P161" s="154">
        <f>$O$161*$H$161</f>
        <v>0</v>
      </c>
      <c r="Q161" s="154">
        <v>0</v>
      </c>
      <c r="R161" s="154">
        <f>$Q$161*$H$161</f>
        <v>0</v>
      </c>
      <c r="S161" s="154">
        <v>0</v>
      </c>
      <c r="T161" s="155">
        <f>$S$161*$H$161</f>
        <v>0</v>
      </c>
      <c r="AR161" s="89" t="s">
        <v>147</v>
      </c>
      <c r="AT161" s="89" t="s">
        <v>142</v>
      </c>
      <c r="AU161" s="89" t="s">
        <v>80</v>
      </c>
      <c r="AY161" s="6" t="s">
        <v>139</v>
      </c>
      <c r="BE161" s="156">
        <f>IF($N$161="základní",$J$161,0)</f>
        <v>0</v>
      </c>
      <c r="BF161" s="156">
        <f>IF($N$161="snížená",$J$161,0)</f>
        <v>0</v>
      </c>
      <c r="BG161" s="156">
        <f>IF($N$161="zákl. přenesená",$J$161,0)</f>
        <v>0</v>
      </c>
      <c r="BH161" s="156">
        <f>IF($N$161="sníž. přenesená",$J$161,0)</f>
        <v>0</v>
      </c>
      <c r="BI161" s="156">
        <f>IF($N$161="nulová",$J$161,0)</f>
        <v>0</v>
      </c>
      <c r="BJ161" s="89" t="s">
        <v>21</v>
      </c>
      <c r="BK161" s="156">
        <f>ROUND($I$161*$H$161,2)</f>
        <v>0</v>
      </c>
      <c r="BL161" s="89" t="s">
        <v>147</v>
      </c>
      <c r="BM161" s="89" t="s">
        <v>1131</v>
      </c>
    </row>
    <row r="162" spans="2:47" s="6" customFormat="1" ht="27" customHeight="1">
      <c r="B162" s="23"/>
      <c r="C162" s="24"/>
      <c r="D162" s="157" t="s">
        <v>149</v>
      </c>
      <c r="E162" s="24"/>
      <c r="F162" s="158" t="s">
        <v>1132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149</v>
      </c>
      <c r="AU162" s="6" t="s">
        <v>80</v>
      </c>
    </row>
    <row r="163" spans="2:51" s="6" customFormat="1" ht="15.75" customHeight="1">
      <c r="B163" s="159"/>
      <c r="C163" s="160"/>
      <c r="D163" s="161" t="s">
        <v>156</v>
      </c>
      <c r="E163" s="160"/>
      <c r="F163" s="162" t="s">
        <v>1133</v>
      </c>
      <c r="G163" s="160"/>
      <c r="H163" s="163">
        <v>16.6</v>
      </c>
      <c r="J163" s="160"/>
      <c r="K163" s="160"/>
      <c r="L163" s="164"/>
      <c r="M163" s="165"/>
      <c r="N163" s="160"/>
      <c r="O163" s="160"/>
      <c r="P163" s="160"/>
      <c r="Q163" s="160"/>
      <c r="R163" s="160"/>
      <c r="S163" s="160"/>
      <c r="T163" s="166"/>
      <c r="AT163" s="167" t="s">
        <v>156</v>
      </c>
      <c r="AU163" s="167" t="s">
        <v>80</v>
      </c>
      <c r="AV163" s="167" t="s">
        <v>80</v>
      </c>
      <c r="AW163" s="167" t="s">
        <v>93</v>
      </c>
      <c r="AX163" s="167" t="s">
        <v>21</v>
      </c>
      <c r="AY163" s="167" t="s">
        <v>139</v>
      </c>
    </row>
    <row r="164" spans="2:65" s="6" customFormat="1" ht="15.75" customHeight="1">
      <c r="B164" s="23"/>
      <c r="C164" s="145" t="s">
        <v>297</v>
      </c>
      <c r="D164" s="145" t="s">
        <v>142</v>
      </c>
      <c r="E164" s="146" t="s">
        <v>1134</v>
      </c>
      <c r="F164" s="147" t="s">
        <v>1135</v>
      </c>
      <c r="G164" s="148" t="s">
        <v>167</v>
      </c>
      <c r="H164" s="149">
        <v>60</v>
      </c>
      <c r="I164" s="150"/>
      <c r="J164" s="151">
        <f>ROUND($I$164*$H$164,2)</f>
        <v>0</v>
      </c>
      <c r="K164" s="147" t="s">
        <v>1012</v>
      </c>
      <c r="L164" s="43"/>
      <c r="M164" s="152"/>
      <c r="N164" s="153" t="s">
        <v>43</v>
      </c>
      <c r="O164" s="24"/>
      <c r="P164" s="154">
        <f>$O$164*$H$164</f>
        <v>0</v>
      </c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147</v>
      </c>
      <c r="AT164" s="89" t="s">
        <v>142</v>
      </c>
      <c r="AU164" s="89" t="s">
        <v>80</v>
      </c>
      <c r="AY164" s="6" t="s">
        <v>139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21</v>
      </c>
      <c r="BK164" s="156">
        <f>ROUND($I$164*$H$164,2)</f>
        <v>0</v>
      </c>
      <c r="BL164" s="89" t="s">
        <v>147</v>
      </c>
      <c r="BM164" s="89" t="s">
        <v>1136</v>
      </c>
    </row>
    <row r="165" spans="2:47" s="6" customFormat="1" ht="16.5" customHeight="1">
      <c r="B165" s="23"/>
      <c r="C165" s="24"/>
      <c r="D165" s="157" t="s">
        <v>149</v>
      </c>
      <c r="E165" s="24"/>
      <c r="F165" s="158" t="s">
        <v>1135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149</v>
      </c>
      <c r="AU165" s="6" t="s">
        <v>80</v>
      </c>
    </row>
    <row r="166" spans="2:65" s="6" customFormat="1" ht="15.75" customHeight="1">
      <c r="B166" s="23"/>
      <c r="C166" s="168" t="s">
        <v>302</v>
      </c>
      <c r="D166" s="168" t="s">
        <v>186</v>
      </c>
      <c r="E166" s="169" t="s">
        <v>1137</v>
      </c>
      <c r="F166" s="170" t="s">
        <v>1138</v>
      </c>
      <c r="G166" s="171" t="s">
        <v>1139</v>
      </c>
      <c r="H166" s="172">
        <v>1.8</v>
      </c>
      <c r="I166" s="173"/>
      <c r="J166" s="174">
        <f>ROUND($I$166*$H$166,2)</f>
        <v>0</v>
      </c>
      <c r="K166" s="170" t="s">
        <v>1012</v>
      </c>
      <c r="L166" s="175"/>
      <c r="M166" s="176"/>
      <c r="N166" s="177" t="s">
        <v>43</v>
      </c>
      <c r="O166" s="24"/>
      <c r="P166" s="154">
        <f>$O$166*$H$166</f>
        <v>0</v>
      </c>
      <c r="Q166" s="154">
        <v>0.001</v>
      </c>
      <c r="R166" s="154">
        <f>$Q$166*$H$166</f>
        <v>0.0018000000000000002</v>
      </c>
      <c r="S166" s="154">
        <v>0</v>
      </c>
      <c r="T166" s="155">
        <f>$S$166*$H$166</f>
        <v>0</v>
      </c>
      <c r="AR166" s="89" t="s">
        <v>189</v>
      </c>
      <c r="AT166" s="89" t="s">
        <v>186</v>
      </c>
      <c r="AU166" s="89" t="s">
        <v>80</v>
      </c>
      <c r="AY166" s="6" t="s">
        <v>139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21</v>
      </c>
      <c r="BK166" s="156">
        <f>ROUND($I$166*$H$166,2)</f>
        <v>0</v>
      </c>
      <c r="BL166" s="89" t="s">
        <v>147</v>
      </c>
      <c r="BM166" s="89" t="s">
        <v>1140</v>
      </c>
    </row>
    <row r="167" spans="2:47" s="6" customFormat="1" ht="16.5" customHeight="1">
      <c r="B167" s="23"/>
      <c r="C167" s="24"/>
      <c r="D167" s="157" t="s">
        <v>149</v>
      </c>
      <c r="E167" s="24"/>
      <c r="F167" s="158" t="s">
        <v>1138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149</v>
      </c>
      <c r="AU167" s="6" t="s">
        <v>80</v>
      </c>
    </row>
    <row r="168" spans="2:51" s="6" customFormat="1" ht="15.75" customHeight="1">
      <c r="B168" s="159"/>
      <c r="C168" s="160"/>
      <c r="D168" s="161" t="s">
        <v>156</v>
      </c>
      <c r="E168" s="160"/>
      <c r="F168" s="162" t="s">
        <v>1141</v>
      </c>
      <c r="G168" s="160"/>
      <c r="H168" s="163">
        <v>1.8</v>
      </c>
      <c r="J168" s="160"/>
      <c r="K168" s="160"/>
      <c r="L168" s="164"/>
      <c r="M168" s="165"/>
      <c r="N168" s="160"/>
      <c r="O168" s="160"/>
      <c r="P168" s="160"/>
      <c r="Q168" s="160"/>
      <c r="R168" s="160"/>
      <c r="S168" s="160"/>
      <c r="T168" s="166"/>
      <c r="AT168" s="167" t="s">
        <v>156</v>
      </c>
      <c r="AU168" s="167" t="s">
        <v>80</v>
      </c>
      <c r="AV168" s="167" t="s">
        <v>80</v>
      </c>
      <c r="AW168" s="167" t="s">
        <v>93</v>
      </c>
      <c r="AX168" s="167" t="s">
        <v>72</v>
      </c>
      <c r="AY168" s="167" t="s">
        <v>139</v>
      </c>
    </row>
    <row r="169" spans="2:65" s="6" customFormat="1" ht="15.75" customHeight="1">
      <c r="B169" s="23"/>
      <c r="C169" s="145" t="s">
        <v>309</v>
      </c>
      <c r="D169" s="145" t="s">
        <v>142</v>
      </c>
      <c r="E169" s="146" t="s">
        <v>1142</v>
      </c>
      <c r="F169" s="147" t="s">
        <v>1143</v>
      </c>
      <c r="G169" s="148" t="s">
        <v>167</v>
      </c>
      <c r="H169" s="149">
        <v>60</v>
      </c>
      <c r="I169" s="150"/>
      <c r="J169" s="151">
        <f>ROUND($I$169*$H$169,2)</f>
        <v>0</v>
      </c>
      <c r="K169" s="147" t="s">
        <v>1012</v>
      </c>
      <c r="L169" s="43"/>
      <c r="M169" s="152"/>
      <c r="N169" s="153" t="s">
        <v>43</v>
      </c>
      <c r="O169" s="24"/>
      <c r="P169" s="154">
        <f>$O$169*$H$169</f>
        <v>0</v>
      </c>
      <c r="Q169" s="154">
        <v>0</v>
      </c>
      <c r="R169" s="154">
        <f>$Q$169*$H$169</f>
        <v>0</v>
      </c>
      <c r="S169" s="154">
        <v>0</v>
      </c>
      <c r="T169" s="155">
        <f>$S$169*$H$169</f>
        <v>0</v>
      </c>
      <c r="AR169" s="89" t="s">
        <v>147</v>
      </c>
      <c r="AT169" s="89" t="s">
        <v>142</v>
      </c>
      <c r="AU169" s="89" t="s">
        <v>80</v>
      </c>
      <c r="AY169" s="6" t="s">
        <v>139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21</v>
      </c>
      <c r="BK169" s="156">
        <f>ROUND($I$169*$H$169,2)</f>
        <v>0</v>
      </c>
      <c r="BL169" s="89" t="s">
        <v>147</v>
      </c>
      <c r="BM169" s="89" t="s">
        <v>1144</v>
      </c>
    </row>
    <row r="170" spans="2:47" s="6" customFormat="1" ht="16.5" customHeight="1">
      <c r="B170" s="23"/>
      <c r="C170" s="24"/>
      <c r="D170" s="157" t="s">
        <v>149</v>
      </c>
      <c r="E170" s="24"/>
      <c r="F170" s="158" t="s">
        <v>1145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149</v>
      </c>
      <c r="AU170" s="6" t="s">
        <v>80</v>
      </c>
    </row>
    <row r="171" spans="2:51" s="6" customFormat="1" ht="15.75" customHeight="1">
      <c r="B171" s="159"/>
      <c r="C171" s="160"/>
      <c r="D171" s="161" t="s">
        <v>156</v>
      </c>
      <c r="E171" s="160"/>
      <c r="F171" s="162" t="s">
        <v>1146</v>
      </c>
      <c r="G171" s="160"/>
      <c r="H171" s="163">
        <v>60</v>
      </c>
      <c r="J171" s="160"/>
      <c r="K171" s="160"/>
      <c r="L171" s="164"/>
      <c r="M171" s="165"/>
      <c r="N171" s="160"/>
      <c r="O171" s="160"/>
      <c r="P171" s="160"/>
      <c r="Q171" s="160"/>
      <c r="R171" s="160"/>
      <c r="S171" s="160"/>
      <c r="T171" s="166"/>
      <c r="AT171" s="167" t="s">
        <v>156</v>
      </c>
      <c r="AU171" s="167" t="s">
        <v>80</v>
      </c>
      <c r="AV171" s="167" t="s">
        <v>80</v>
      </c>
      <c r="AW171" s="167" t="s">
        <v>93</v>
      </c>
      <c r="AX171" s="167" t="s">
        <v>21</v>
      </c>
      <c r="AY171" s="167" t="s">
        <v>139</v>
      </c>
    </row>
    <row r="172" spans="2:63" s="132" customFormat="1" ht="30.75" customHeight="1">
      <c r="B172" s="133"/>
      <c r="C172" s="134"/>
      <c r="D172" s="134" t="s">
        <v>71</v>
      </c>
      <c r="E172" s="143" t="s">
        <v>147</v>
      </c>
      <c r="F172" s="143" t="s">
        <v>1147</v>
      </c>
      <c r="G172" s="134"/>
      <c r="H172" s="134"/>
      <c r="J172" s="144">
        <f>$BK$172</f>
        <v>0</v>
      </c>
      <c r="K172" s="134"/>
      <c r="L172" s="137"/>
      <c r="M172" s="138"/>
      <c r="N172" s="134"/>
      <c r="O172" s="134"/>
      <c r="P172" s="139">
        <f>SUM($P$173:$P$178)</f>
        <v>0</v>
      </c>
      <c r="Q172" s="134"/>
      <c r="R172" s="139">
        <f>SUM($R$173:$R$178)</f>
        <v>3.7891030800000003</v>
      </c>
      <c r="S172" s="134"/>
      <c r="T172" s="140">
        <f>SUM($T$173:$T$178)</f>
        <v>0</v>
      </c>
      <c r="AR172" s="141" t="s">
        <v>21</v>
      </c>
      <c r="AT172" s="141" t="s">
        <v>71</v>
      </c>
      <c r="AU172" s="141" t="s">
        <v>21</v>
      </c>
      <c r="AY172" s="141" t="s">
        <v>139</v>
      </c>
      <c r="BK172" s="142">
        <f>SUM($BK$173:$BK$178)</f>
        <v>0</v>
      </c>
    </row>
    <row r="173" spans="2:65" s="6" customFormat="1" ht="15.75" customHeight="1">
      <c r="B173" s="23"/>
      <c r="C173" s="145" t="s">
        <v>313</v>
      </c>
      <c r="D173" s="145" t="s">
        <v>142</v>
      </c>
      <c r="E173" s="146" t="s">
        <v>1148</v>
      </c>
      <c r="F173" s="147" t="s">
        <v>1149</v>
      </c>
      <c r="G173" s="148" t="s">
        <v>153</v>
      </c>
      <c r="H173" s="149">
        <v>1.808</v>
      </c>
      <c r="I173" s="150"/>
      <c r="J173" s="151">
        <f>ROUND($I$173*$H$173,2)</f>
        <v>0</v>
      </c>
      <c r="K173" s="147" t="s">
        <v>1012</v>
      </c>
      <c r="L173" s="43"/>
      <c r="M173" s="152"/>
      <c r="N173" s="153" t="s">
        <v>43</v>
      </c>
      <c r="O173" s="24"/>
      <c r="P173" s="154">
        <f>$O$173*$H$173</f>
        <v>0</v>
      </c>
      <c r="Q173" s="154">
        <v>1.89077</v>
      </c>
      <c r="R173" s="154">
        <f>$Q$173*$H$173</f>
        <v>3.41851216</v>
      </c>
      <c r="S173" s="154">
        <v>0</v>
      </c>
      <c r="T173" s="155">
        <f>$S$173*$H$173</f>
        <v>0</v>
      </c>
      <c r="AR173" s="89" t="s">
        <v>147</v>
      </c>
      <c r="AT173" s="89" t="s">
        <v>142</v>
      </c>
      <c r="AU173" s="89" t="s">
        <v>80</v>
      </c>
      <c r="AY173" s="6" t="s">
        <v>139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89" t="s">
        <v>21</v>
      </c>
      <c r="BK173" s="156">
        <f>ROUND($I$173*$H$173,2)</f>
        <v>0</v>
      </c>
      <c r="BL173" s="89" t="s">
        <v>147</v>
      </c>
      <c r="BM173" s="89" t="s">
        <v>1150</v>
      </c>
    </row>
    <row r="174" spans="2:47" s="6" customFormat="1" ht="16.5" customHeight="1">
      <c r="B174" s="23"/>
      <c r="C174" s="24"/>
      <c r="D174" s="157" t="s">
        <v>149</v>
      </c>
      <c r="E174" s="24"/>
      <c r="F174" s="158" t="s">
        <v>1151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149</v>
      </c>
      <c r="AU174" s="6" t="s">
        <v>80</v>
      </c>
    </row>
    <row r="175" spans="2:51" s="6" customFormat="1" ht="15.75" customHeight="1">
      <c r="B175" s="159"/>
      <c r="C175" s="160"/>
      <c r="D175" s="161" t="s">
        <v>156</v>
      </c>
      <c r="E175" s="160"/>
      <c r="F175" s="162" t="s">
        <v>1152</v>
      </c>
      <c r="G175" s="160"/>
      <c r="H175" s="163">
        <v>1.808</v>
      </c>
      <c r="J175" s="160"/>
      <c r="K175" s="160"/>
      <c r="L175" s="164"/>
      <c r="M175" s="165"/>
      <c r="N175" s="160"/>
      <c r="O175" s="160"/>
      <c r="P175" s="160"/>
      <c r="Q175" s="160"/>
      <c r="R175" s="160"/>
      <c r="S175" s="160"/>
      <c r="T175" s="166"/>
      <c r="AT175" s="167" t="s">
        <v>156</v>
      </c>
      <c r="AU175" s="167" t="s">
        <v>80</v>
      </c>
      <c r="AV175" s="167" t="s">
        <v>80</v>
      </c>
      <c r="AW175" s="167" t="s">
        <v>93</v>
      </c>
      <c r="AX175" s="167" t="s">
        <v>72</v>
      </c>
      <c r="AY175" s="167" t="s">
        <v>139</v>
      </c>
    </row>
    <row r="176" spans="2:65" s="6" customFormat="1" ht="15.75" customHeight="1">
      <c r="B176" s="23"/>
      <c r="C176" s="145" t="s">
        <v>319</v>
      </c>
      <c r="D176" s="145" t="s">
        <v>142</v>
      </c>
      <c r="E176" s="146" t="s">
        <v>1153</v>
      </c>
      <c r="F176" s="147" t="s">
        <v>1154</v>
      </c>
      <c r="G176" s="148" t="s">
        <v>153</v>
      </c>
      <c r="H176" s="149">
        <v>0.196</v>
      </c>
      <c r="I176" s="150"/>
      <c r="J176" s="151">
        <f>ROUND($I$176*$H$176,2)</f>
        <v>0</v>
      </c>
      <c r="K176" s="147"/>
      <c r="L176" s="43"/>
      <c r="M176" s="152"/>
      <c r="N176" s="153" t="s">
        <v>43</v>
      </c>
      <c r="O176" s="24"/>
      <c r="P176" s="154">
        <f>$O$176*$H$176</f>
        <v>0</v>
      </c>
      <c r="Q176" s="154">
        <v>1.89077</v>
      </c>
      <c r="R176" s="154">
        <f>$Q$176*$H$176</f>
        <v>0.37059092000000005</v>
      </c>
      <c r="S176" s="154">
        <v>0</v>
      </c>
      <c r="T176" s="155">
        <f>$S$176*$H$176</f>
        <v>0</v>
      </c>
      <c r="AR176" s="89" t="s">
        <v>147</v>
      </c>
      <c r="AT176" s="89" t="s">
        <v>142</v>
      </c>
      <c r="AU176" s="89" t="s">
        <v>80</v>
      </c>
      <c r="AY176" s="6" t="s">
        <v>139</v>
      </c>
      <c r="BE176" s="156">
        <f>IF($N$176="základní",$J$176,0)</f>
        <v>0</v>
      </c>
      <c r="BF176" s="156">
        <f>IF($N$176="snížená",$J$176,0)</f>
        <v>0</v>
      </c>
      <c r="BG176" s="156">
        <f>IF($N$176="zákl. přenesená",$J$176,0)</f>
        <v>0</v>
      </c>
      <c r="BH176" s="156">
        <f>IF($N$176="sníž. přenesená",$J$176,0)</f>
        <v>0</v>
      </c>
      <c r="BI176" s="156">
        <f>IF($N$176="nulová",$J$176,0)</f>
        <v>0</v>
      </c>
      <c r="BJ176" s="89" t="s">
        <v>21</v>
      </c>
      <c r="BK176" s="156">
        <f>ROUND($I$176*$H$176,2)</f>
        <v>0</v>
      </c>
      <c r="BL176" s="89" t="s">
        <v>147</v>
      </c>
      <c r="BM176" s="89" t="s">
        <v>1155</v>
      </c>
    </row>
    <row r="177" spans="2:47" s="6" customFormat="1" ht="16.5" customHeight="1">
      <c r="B177" s="23"/>
      <c r="C177" s="24"/>
      <c r="D177" s="157" t="s">
        <v>149</v>
      </c>
      <c r="E177" s="24"/>
      <c r="F177" s="158" t="s">
        <v>1156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149</v>
      </c>
      <c r="AU177" s="6" t="s">
        <v>80</v>
      </c>
    </row>
    <row r="178" spans="2:51" s="6" customFormat="1" ht="15.75" customHeight="1">
      <c r="B178" s="159"/>
      <c r="C178" s="160"/>
      <c r="D178" s="161" t="s">
        <v>156</v>
      </c>
      <c r="E178" s="160"/>
      <c r="F178" s="162" t="s">
        <v>1157</v>
      </c>
      <c r="G178" s="160"/>
      <c r="H178" s="163">
        <v>0.196</v>
      </c>
      <c r="J178" s="160"/>
      <c r="K178" s="160"/>
      <c r="L178" s="164"/>
      <c r="M178" s="165"/>
      <c r="N178" s="160"/>
      <c r="O178" s="160"/>
      <c r="P178" s="160"/>
      <c r="Q178" s="160"/>
      <c r="R178" s="160"/>
      <c r="S178" s="160"/>
      <c r="T178" s="166"/>
      <c r="AT178" s="167" t="s">
        <v>156</v>
      </c>
      <c r="AU178" s="167" t="s">
        <v>80</v>
      </c>
      <c r="AV178" s="167" t="s">
        <v>80</v>
      </c>
      <c r="AW178" s="167" t="s">
        <v>93</v>
      </c>
      <c r="AX178" s="167" t="s">
        <v>72</v>
      </c>
      <c r="AY178" s="167" t="s">
        <v>139</v>
      </c>
    </row>
    <row r="179" spans="2:63" s="132" customFormat="1" ht="30.75" customHeight="1">
      <c r="B179" s="133"/>
      <c r="C179" s="134"/>
      <c r="D179" s="134" t="s">
        <v>71</v>
      </c>
      <c r="E179" s="143" t="s">
        <v>172</v>
      </c>
      <c r="F179" s="143" t="s">
        <v>1158</v>
      </c>
      <c r="G179" s="134"/>
      <c r="H179" s="134"/>
      <c r="J179" s="144">
        <f>$BK$179</f>
        <v>0</v>
      </c>
      <c r="K179" s="134"/>
      <c r="L179" s="137"/>
      <c r="M179" s="138"/>
      <c r="N179" s="134"/>
      <c r="O179" s="134"/>
      <c r="P179" s="139">
        <f>SUM($P$180:$P$196)</f>
        <v>0</v>
      </c>
      <c r="Q179" s="134"/>
      <c r="R179" s="139">
        <f>SUM($R$180:$R$196)</f>
        <v>11.29208</v>
      </c>
      <c r="S179" s="134"/>
      <c r="T179" s="140">
        <f>SUM($T$180:$T$196)</f>
        <v>0</v>
      </c>
      <c r="AR179" s="141" t="s">
        <v>21</v>
      </c>
      <c r="AT179" s="141" t="s">
        <v>71</v>
      </c>
      <c r="AU179" s="141" t="s">
        <v>21</v>
      </c>
      <c r="AY179" s="141" t="s">
        <v>139</v>
      </c>
      <c r="BK179" s="142">
        <f>SUM($BK$180:$BK$196)</f>
        <v>0</v>
      </c>
    </row>
    <row r="180" spans="2:65" s="6" customFormat="1" ht="15.75" customHeight="1">
      <c r="B180" s="23"/>
      <c r="C180" s="145" t="s">
        <v>325</v>
      </c>
      <c r="D180" s="145" t="s">
        <v>142</v>
      </c>
      <c r="E180" s="146" t="s">
        <v>1159</v>
      </c>
      <c r="F180" s="147" t="s">
        <v>1160</v>
      </c>
      <c r="G180" s="148" t="s">
        <v>167</v>
      </c>
      <c r="H180" s="149">
        <v>20</v>
      </c>
      <c r="I180" s="150"/>
      <c r="J180" s="151">
        <f>ROUND($I$180*$H$180,2)</f>
        <v>0</v>
      </c>
      <c r="K180" s="147" t="s">
        <v>1012</v>
      </c>
      <c r="L180" s="43"/>
      <c r="M180" s="152"/>
      <c r="N180" s="153" t="s">
        <v>43</v>
      </c>
      <c r="O180" s="24"/>
      <c r="P180" s="154">
        <f>$O$180*$H$180</f>
        <v>0</v>
      </c>
      <c r="Q180" s="154">
        <v>0.27994</v>
      </c>
      <c r="R180" s="154">
        <f>$Q$180*$H$180</f>
        <v>5.598800000000001</v>
      </c>
      <c r="S180" s="154">
        <v>0</v>
      </c>
      <c r="T180" s="155">
        <f>$S$180*$H$180</f>
        <v>0</v>
      </c>
      <c r="AR180" s="89" t="s">
        <v>147</v>
      </c>
      <c r="AT180" s="89" t="s">
        <v>142</v>
      </c>
      <c r="AU180" s="89" t="s">
        <v>80</v>
      </c>
      <c r="AY180" s="6" t="s">
        <v>139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21</v>
      </c>
      <c r="BK180" s="156">
        <f>ROUND($I$180*$H$180,2)</f>
        <v>0</v>
      </c>
      <c r="BL180" s="89" t="s">
        <v>147</v>
      </c>
      <c r="BM180" s="89" t="s">
        <v>1161</v>
      </c>
    </row>
    <row r="181" spans="2:47" s="6" customFormat="1" ht="16.5" customHeight="1">
      <c r="B181" s="23"/>
      <c r="C181" s="24"/>
      <c r="D181" s="157" t="s">
        <v>149</v>
      </c>
      <c r="E181" s="24"/>
      <c r="F181" s="158" t="s">
        <v>1162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149</v>
      </c>
      <c r="AU181" s="6" t="s">
        <v>80</v>
      </c>
    </row>
    <row r="182" spans="2:51" s="6" customFormat="1" ht="15.75" customHeight="1">
      <c r="B182" s="159"/>
      <c r="C182" s="160"/>
      <c r="D182" s="161" t="s">
        <v>156</v>
      </c>
      <c r="E182" s="160"/>
      <c r="F182" s="162" t="s">
        <v>1020</v>
      </c>
      <c r="G182" s="160"/>
      <c r="H182" s="163">
        <v>20</v>
      </c>
      <c r="J182" s="160"/>
      <c r="K182" s="160"/>
      <c r="L182" s="164"/>
      <c r="M182" s="165"/>
      <c r="N182" s="160"/>
      <c r="O182" s="160"/>
      <c r="P182" s="160"/>
      <c r="Q182" s="160"/>
      <c r="R182" s="160"/>
      <c r="S182" s="160"/>
      <c r="T182" s="166"/>
      <c r="AT182" s="167" t="s">
        <v>156</v>
      </c>
      <c r="AU182" s="167" t="s">
        <v>80</v>
      </c>
      <c r="AV182" s="167" t="s">
        <v>80</v>
      </c>
      <c r="AW182" s="167" t="s">
        <v>93</v>
      </c>
      <c r="AX182" s="167" t="s">
        <v>21</v>
      </c>
      <c r="AY182" s="167" t="s">
        <v>139</v>
      </c>
    </row>
    <row r="183" spans="2:65" s="6" customFormat="1" ht="15.75" customHeight="1">
      <c r="B183" s="23"/>
      <c r="C183" s="145" t="s">
        <v>330</v>
      </c>
      <c r="D183" s="145" t="s">
        <v>142</v>
      </c>
      <c r="E183" s="146" t="s">
        <v>1163</v>
      </c>
      <c r="F183" s="147" t="s">
        <v>1164</v>
      </c>
      <c r="G183" s="148" t="s">
        <v>167</v>
      </c>
      <c r="H183" s="149">
        <v>12</v>
      </c>
      <c r="I183" s="150"/>
      <c r="J183" s="151">
        <f>ROUND($I$183*$H$183,2)</f>
        <v>0</v>
      </c>
      <c r="K183" s="147" t="s">
        <v>1012</v>
      </c>
      <c r="L183" s="43"/>
      <c r="M183" s="152"/>
      <c r="N183" s="153" t="s">
        <v>43</v>
      </c>
      <c r="O183" s="24"/>
      <c r="P183" s="154">
        <f>$O$183*$H$183</f>
        <v>0</v>
      </c>
      <c r="Q183" s="154">
        <v>0.3708</v>
      </c>
      <c r="R183" s="154">
        <f>$Q$183*$H$183</f>
        <v>4.4496</v>
      </c>
      <c r="S183" s="154">
        <v>0</v>
      </c>
      <c r="T183" s="155">
        <f>$S$183*$H$183</f>
        <v>0</v>
      </c>
      <c r="AR183" s="89" t="s">
        <v>147</v>
      </c>
      <c r="AT183" s="89" t="s">
        <v>142</v>
      </c>
      <c r="AU183" s="89" t="s">
        <v>80</v>
      </c>
      <c r="AY183" s="6" t="s">
        <v>139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21</v>
      </c>
      <c r="BK183" s="156">
        <f>ROUND($I$183*$H$183,2)</f>
        <v>0</v>
      </c>
      <c r="BL183" s="89" t="s">
        <v>147</v>
      </c>
      <c r="BM183" s="89" t="s">
        <v>1165</v>
      </c>
    </row>
    <row r="184" spans="2:47" s="6" customFormat="1" ht="16.5" customHeight="1">
      <c r="B184" s="23"/>
      <c r="C184" s="24"/>
      <c r="D184" s="157" t="s">
        <v>149</v>
      </c>
      <c r="E184" s="24"/>
      <c r="F184" s="158" t="s">
        <v>1166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149</v>
      </c>
      <c r="AU184" s="6" t="s">
        <v>80</v>
      </c>
    </row>
    <row r="185" spans="2:51" s="6" customFormat="1" ht="15.75" customHeight="1">
      <c r="B185" s="159"/>
      <c r="C185" s="160"/>
      <c r="D185" s="161" t="s">
        <v>156</v>
      </c>
      <c r="E185" s="160"/>
      <c r="F185" s="162" t="s">
        <v>216</v>
      </c>
      <c r="G185" s="160"/>
      <c r="H185" s="163">
        <v>12</v>
      </c>
      <c r="J185" s="160"/>
      <c r="K185" s="160"/>
      <c r="L185" s="164"/>
      <c r="M185" s="165"/>
      <c r="N185" s="160"/>
      <c r="O185" s="160"/>
      <c r="P185" s="160"/>
      <c r="Q185" s="160"/>
      <c r="R185" s="160"/>
      <c r="S185" s="160"/>
      <c r="T185" s="166"/>
      <c r="AT185" s="167" t="s">
        <v>156</v>
      </c>
      <c r="AU185" s="167" t="s">
        <v>80</v>
      </c>
      <c r="AV185" s="167" t="s">
        <v>80</v>
      </c>
      <c r="AW185" s="167" t="s">
        <v>93</v>
      </c>
      <c r="AX185" s="167" t="s">
        <v>21</v>
      </c>
      <c r="AY185" s="167" t="s">
        <v>139</v>
      </c>
    </row>
    <row r="186" spans="2:65" s="6" customFormat="1" ht="15.75" customHeight="1">
      <c r="B186" s="23"/>
      <c r="C186" s="145" t="s">
        <v>335</v>
      </c>
      <c r="D186" s="145" t="s">
        <v>142</v>
      </c>
      <c r="E186" s="146" t="s">
        <v>1167</v>
      </c>
      <c r="F186" s="147" t="s">
        <v>1168</v>
      </c>
      <c r="G186" s="148" t="s">
        <v>167</v>
      </c>
      <c r="H186" s="149">
        <v>14.4</v>
      </c>
      <c r="I186" s="150"/>
      <c r="J186" s="151">
        <f>ROUND($I$186*$H$186,2)</f>
        <v>0</v>
      </c>
      <c r="K186" s="147"/>
      <c r="L186" s="43"/>
      <c r="M186" s="152"/>
      <c r="N186" s="153" t="s">
        <v>43</v>
      </c>
      <c r="O186" s="24"/>
      <c r="P186" s="154">
        <f>$O$186*$H$186</f>
        <v>0</v>
      </c>
      <c r="Q186" s="154">
        <v>0</v>
      </c>
      <c r="R186" s="154">
        <f>$Q$186*$H$186</f>
        <v>0</v>
      </c>
      <c r="S186" s="154">
        <v>0</v>
      </c>
      <c r="T186" s="155">
        <f>$S$186*$H$186</f>
        <v>0</v>
      </c>
      <c r="AR186" s="89" t="s">
        <v>147</v>
      </c>
      <c r="AT186" s="89" t="s">
        <v>142</v>
      </c>
      <c r="AU186" s="89" t="s">
        <v>80</v>
      </c>
      <c r="AY186" s="6" t="s">
        <v>139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21</v>
      </c>
      <c r="BK186" s="156">
        <f>ROUND($I$186*$H$186,2)</f>
        <v>0</v>
      </c>
      <c r="BL186" s="89" t="s">
        <v>147</v>
      </c>
      <c r="BM186" s="89" t="s">
        <v>1169</v>
      </c>
    </row>
    <row r="187" spans="2:47" s="6" customFormat="1" ht="27" customHeight="1">
      <c r="B187" s="23"/>
      <c r="C187" s="24"/>
      <c r="D187" s="157" t="s">
        <v>149</v>
      </c>
      <c r="E187" s="24"/>
      <c r="F187" s="158" t="s">
        <v>1170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149</v>
      </c>
      <c r="AU187" s="6" t="s">
        <v>80</v>
      </c>
    </row>
    <row r="188" spans="2:51" s="6" customFormat="1" ht="15.75" customHeight="1">
      <c r="B188" s="159"/>
      <c r="C188" s="160"/>
      <c r="D188" s="161" t="s">
        <v>156</v>
      </c>
      <c r="E188" s="160"/>
      <c r="F188" s="162" t="s">
        <v>1171</v>
      </c>
      <c r="G188" s="160"/>
      <c r="H188" s="163">
        <v>14.4</v>
      </c>
      <c r="J188" s="160"/>
      <c r="K188" s="160"/>
      <c r="L188" s="164"/>
      <c r="M188" s="165"/>
      <c r="N188" s="160"/>
      <c r="O188" s="160"/>
      <c r="P188" s="160"/>
      <c r="Q188" s="160"/>
      <c r="R188" s="160"/>
      <c r="S188" s="160"/>
      <c r="T188" s="166"/>
      <c r="AT188" s="167" t="s">
        <v>156</v>
      </c>
      <c r="AU188" s="167" t="s">
        <v>80</v>
      </c>
      <c r="AV188" s="167" t="s">
        <v>80</v>
      </c>
      <c r="AW188" s="167" t="s">
        <v>93</v>
      </c>
      <c r="AX188" s="167" t="s">
        <v>21</v>
      </c>
      <c r="AY188" s="167" t="s">
        <v>139</v>
      </c>
    </row>
    <row r="189" spans="2:65" s="6" customFormat="1" ht="15.75" customHeight="1">
      <c r="B189" s="23"/>
      <c r="C189" s="145" t="s">
        <v>339</v>
      </c>
      <c r="D189" s="145" t="s">
        <v>142</v>
      </c>
      <c r="E189" s="146" t="s">
        <v>1172</v>
      </c>
      <c r="F189" s="147" t="s">
        <v>1173</v>
      </c>
      <c r="G189" s="148" t="s">
        <v>167</v>
      </c>
      <c r="H189" s="149">
        <v>14.4</v>
      </c>
      <c r="I189" s="150"/>
      <c r="J189" s="151">
        <f>ROUND($I$189*$H$189,2)</f>
        <v>0</v>
      </c>
      <c r="K189" s="147"/>
      <c r="L189" s="43"/>
      <c r="M189" s="152"/>
      <c r="N189" s="153" t="s">
        <v>43</v>
      </c>
      <c r="O189" s="24"/>
      <c r="P189" s="154">
        <f>$O$189*$H$189</f>
        <v>0</v>
      </c>
      <c r="Q189" s="154">
        <v>0</v>
      </c>
      <c r="R189" s="154">
        <f>$Q$189*$H$189</f>
        <v>0</v>
      </c>
      <c r="S189" s="154">
        <v>0</v>
      </c>
      <c r="T189" s="155">
        <f>$S$189*$H$189</f>
        <v>0</v>
      </c>
      <c r="AR189" s="89" t="s">
        <v>147</v>
      </c>
      <c r="AT189" s="89" t="s">
        <v>142</v>
      </c>
      <c r="AU189" s="89" t="s">
        <v>80</v>
      </c>
      <c r="AY189" s="6" t="s">
        <v>139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21</v>
      </c>
      <c r="BK189" s="156">
        <f>ROUND($I$189*$H$189,2)</f>
        <v>0</v>
      </c>
      <c r="BL189" s="89" t="s">
        <v>147</v>
      </c>
      <c r="BM189" s="89" t="s">
        <v>1174</v>
      </c>
    </row>
    <row r="190" spans="2:47" s="6" customFormat="1" ht="27" customHeight="1">
      <c r="B190" s="23"/>
      <c r="C190" s="24"/>
      <c r="D190" s="157" t="s">
        <v>149</v>
      </c>
      <c r="E190" s="24"/>
      <c r="F190" s="158" t="s">
        <v>1175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149</v>
      </c>
      <c r="AU190" s="6" t="s">
        <v>80</v>
      </c>
    </row>
    <row r="191" spans="2:51" s="6" customFormat="1" ht="15.75" customHeight="1">
      <c r="B191" s="159"/>
      <c r="C191" s="160"/>
      <c r="D191" s="161" t="s">
        <v>156</v>
      </c>
      <c r="E191" s="160"/>
      <c r="F191" s="162" t="s">
        <v>1171</v>
      </c>
      <c r="G191" s="160"/>
      <c r="H191" s="163">
        <v>14.4</v>
      </c>
      <c r="J191" s="160"/>
      <c r="K191" s="160"/>
      <c r="L191" s="164"/>
      <c r="M191" s="165"/>
      <c r="N191" s="160"/>
      <c r="O191" s="160"/>
      <c r="P191" s="160"/>
      <c r="Q191" s="160"/>
      <c r="R191" s="160"/>
      <c r="S191" s="160"/>
      <c r="T191" s="166"/>
      <c r="AT191" s="167" t="s">
        <v>156</v>
      </c>
      <c r="AU191" s="167" t="s">
        <v>80</v>
      </c>
      <c r="AV191" s="167" t="s">
        <v>80</v>
      </c>
      <c r="AW191" s="167" t="s">
        <v>93</v>
      </c>
      <c r="AX191" s="167" t="s">
        <v>21</v>
      </c>
      <c r="AY191" s="167" t="s">
        <v>139</v>
      </c>
    </row>
    <row r="192" spans="2:65" s="6" customFormat="1" ht="15.75" customHeight="1">
      <c r="B192" s="23"/>
      <c r="C192" s="145" t="s">
        <v>344</v>
      </c>
      <c r="D192" s="145" t="s">
        <v>142</v>
      </c>
      <c r="E192" s="146" t="s">
        <v>1176</v>
      </c>
      <c r="F192" s="147" t="s">
        <v>1177</v>
      </c>
      <c r="G192" s="148" t="s">
        <v>167</v>
      </c>
      <c r="H192" s="149">
        <v>12</v>
      </c>
      <c r="I192" s="150"/>
      <c r="J192" s="151">
        <f>ROUND($I$192*$H$192,2)</f>
        <v>0</v>
      </c>
      <c r="K192" s="147" t="s">
        <v>1012</v>
      </c>
      <c r="L192" s="43"/>
      <c r="M192" s="152"/>
      <c r="N192" s="153" t="s">
        <v>43</v>
      </c>
      <c r="O192" s="24"/>
      <c r="P192" s="154">
        <f>$O$192*$H$192</f>
        <v>0</v>
      </c>
      <c r="Q192" s="154">
        <v>0.101</v>
      </c>
      <c r="R192" s="154">
        <f>$Q$192*$H$192</f>
        <v>1.2120000000000002</v>
      </c>
      <c r="S192" s="154">
        <v>0</v>
      </c>
      <c r="T192" s="155">
        <f>$S$192*$H$192</f>
        <v>0</v>
      </c>
      <c r="AR192" s="89" t="s">
        <v>147</v>
      </c>
      <c r="AT192" s="89" t="s">
        <v>142</v>
      </c>
      <c r="AU192" s="89" t="s">
        <v>80</v>
      </c>
      <c r="AY192" s="6" t="s">
        <v>139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21</v>
      </c>
      <c r="BK192" s="156">
        <f>ROUND($I$192*$H$192,2)</f>
        <v>0</v>
      </c>
      <c r="BL192" s="89" t="s">
        <v>147</v>
      </c>
      <c r="BM192" s="89" t="s">
        <v>1178</v>
      </c>
    </row>
    <row r="193" spans="2:47" s="6" customFormat="1" ht="38.25" customHeight="1">
      <c r="B193" s="23"/>
      <c r="C193" s="24"/>
      <c r="D193" s="157" t="s">
        <v>149</v>
      </c>
      <c r="E193" s="24"/>
      <c r="F193" s="158" t="s">
        <v>1179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149</v>
      </c>
      <c r="AU193" s="6" t="s">
        <v>80</v>
      </c>
    </row>
    <row r="194" spans="2:65" s="6" customFormat="1" ht="15.75" customHeight="1">
      <c r="B194" s="23"/>
      <c r="C194" s="145" t="s">
        <v>350</v>
      </c>
      <c r="D194" s="145" t="s">
        <v>142</v>
      </c>
      <c r="E194" s="146" t="s">
        <v>1180</v>
      </c>
      <c r="F194" s="147" t="s">
        <v>1181</v>
      </c>
      <c r="G194" s="148" t="s">
        <v>196</v>
      </c>
      <c r="H194" s="149">
        <v>8.8</v>
      </c>
      <c r="I194" s="150"/>
      <c r="J194" s="151">
        <f>ROUND($I$194*$H$194,2)</f>
        <v>0</v>
      </c>
      <c r="K194" s="147" t="s">
        <v>1012</v>
      </c>
      <c r="L194" s="43"/>
      <c r="M194" s="152"/>
      <c r="N194" s="153" t="s">
        <v>43</v>
      </c>
      <c r="O194" s="24"/>
      <c r="P194" s="154">
        <f>$O$194*$H$194</f>
        <v>0</v>
      </c>
      <c r="Q194" s="154">
        <v>0.0036</v>
      </c>
      <c r="R194" s="154">
        <f>$Q$194*$H$194</f>
        <v>0.03168</v>
      </c>
      <c r="S194" s="154">
        <v>0</v>
      </c>
      <c r="T194" s="155">
        <f>$S$194*$H$194</f>
        <v>0</v>
      </c>
      <c r="AR194" s="89" t="s">
        <v>147</v>
      </c>
      <c r="AT194" s="89" t="s">
        <v>142</v>
      </c>
      <c r="AU194" s="89" t="s">
        <v>80</v>
      </c>
      <c r="AY194" s="6" t="s">
        <v>139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21</v>
      </c>
      <c r="BK194" s="156">
        <f>ROUND($I$194*$H$194,2)</f>
        <v>0</v>
      </c>
      <c r="BL194" s="89" t="s">
        <v>147</v>
      </c>
      <c r="BM194" s="89" t="s">
        <v>1182</v>
      </c>
    </row>
    <row r="195" spans="2:47" s="6" customFormat="1" ht="16.5" customHeight="1">
      <c r="B195" s="23"/>
      <c r="C195" s="24"/>
      <c r="D195" s="157" t="s">
        <v>149</v>
      </c>
      <c r="E195" s="24"/>
      <c r="F195" s="158" t="s">
        <v>1183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149</v>
      </c>
      <c r="AU195" s="6" t="s">
        <v>80</v>
      </c>
    </row>
    <row r="196" spans="2:51" s="6" customFormat="1" ht="15.75" customHeight="1">
      <c r="B196" s="159"/>
      <c r="C196" s="160"/>
      <c r="D196" s="161" t="s">
        <v>156</v>
      </c>
      <c r="E196" s="160"/>
      <c r="F196" s="162" t="s">
        <v>1184</v>
      </c>
      <c r="G196" s="160"/>
      <c r="H196" s="163">
        <v>8.8</v>
      </c>
      <c r="J196" s="160"/>
      <c r="K196" s="160"/>
      <c r="L196" s="164"/>
      <c r="M196" s="165"/>
      <c r="N196" s="160"/>
      <c r="O196" s="160"/>
      <c r="P196" s="160"/>
      <c r="Q196" s="160"/>
      <c r="R196" s="160"/>
      <c r="S196" s="160"/>
      <c r="T196" s="166"/>
      <c r="AT196" s="167" t="s">
        <v>156</v>
      </c>
      <c r="AU196" s="167" t="s">
        <v>80</v>
      </c>
      <c r="AV196" s="167" t="s">
        <v>80</v>
      </c>
      <c r="AW196" s="167" t="s">
        <v>93</v>
      </c>
      <c r="AX196" s="167" t="s">
        <v>21</v>
      </c>
      <c r="AY196" s="167" t="s">
        <v>139</v>
      </c>
    </row>
    <row r="197" spans="2:63" s="132" customFormat="1" ht="30.75" customHeight="1">
      <c r="B197" s="133"/>
      <c r="C197" s="134"/>
      <c r="D197" s="134" t="s">
        <v>71</v>
      </c>
      <c r="E197" s="143" t="s">
        <v>177</v>
      </c>
      <c r="F197" s="143" t="s">
        <v>210</v>
      </c>
      <c r="G197" s="134"/>
      <c r="H197" s="134"/>
      <c r="J197" s="144">
        <f>$BK$197</f>
        <v>0</v>
      </c>
      <c r="K197" s="134"/>
      <c r="L197" s="137"/>
      <c r="M197" s="138"/>
      <c r="N197" s="134"/>
      <c r="O197" s="134"/>
      <c r="P197" s="139">
        <f>SUM($P$198:$P$199)</f>
        <v>0</v>
      </c>
      <c r="Q197" s="134"/>
      <c r="R197" s="139">
        <f>SUM($R$198:$R$199)</f>
        <v>0.008</v>
      </c>
      <c r="S197" s="134"/>
      <c r="T197" s="140">
        <f>SUM($T$198:$T$199)</f>
        <v>0</v>
      </c>
      <c r="AR197" s="141" t="s">
        <v>21</v>
      </c>
      <c r="AT197" s="141" t="s">
        <v>71</v>
      </c>
      <c r="AU197" s="141" t="s">
        <v>21</v>
      </c>
      <c r="AY197" s="141" t="s">
        <v>139</v>
      </c>
      <c r="BK197" s="142">
        <f>SUM($BK$198:$BK$199)</f>
        <v>0</v>
      </c>
    </row>
    <row r="198" spans="2:65" s="6" customFormat="1" ht="15.75" customHeight="1">
      <c r="B198" s="23"/>
      <c r="C198" s="145" t="s">
        <v>356</v>
      </c>
      <c r="D198" s="145" t="s">
        <v>142</v>
      </c>
      <c r="E198" s="146" t="s">
        <v>1185</v>
      </c>
      <c r="F198" s="147" t="s">
        <v>1186</v>
      </c>
      <c r="G198" s="148" t="s">
        <v>167</v>
      </c>
      <c r="H198" s="149">
        <v>1</v>
      </c>
      <c r="I198" s="150"/>
      <c r="J198" s="151">
        <f>ROUND($I$198*$H$198,2)</f>
        <v>0</v>
      </c>
      <c r="K198" s="147" t="s">
        <v>1012</v>
      </c>
      <c r="L198" s="43"/>
      <c r="M198" s="152"/>
      <c r="N198" s="153" t="s">
        <v>43</v>
      </c>
      <c r="O198" s="24"/>
      <c r="P198" s="154">
        <f>$O$198*$H$198</f>
        <v>0</v>
      </c>
      <c r="Q198" s="154">
        <v>0.008</v>
      </c>
      <c r="R198" s="154">
        <f>$Q$198*$H$198</f>
        <v>0.008</v>
      </c>
      <c r="S198" s="154">
        <v>0</v>
      </c>
      <c r="T198" s="155">
        <f>$S$198*$H$198</f>
        <v>0</v>
      </c>
      <c r="AR198" s="89" t="s">
        <v>147</v>
      </c>
      <c r="AT198" s="89" t="s">
        <v>142</v>
      </c>
      <c r="AU198" s="89" t="s">
        <v>80</v>
      </c>
      <c r="AY198" s="6" t="s">
        <v>139</v>
      </c>
      <c r="BE198" s="156">
        <f>IF($N$198="základní",$J$198,0)</f>
        <v>0</v>
      </c>
      <c r="BF198" s="156">
        <f>IF($N$198="snížená",$J$198,0)</f>
        <v>0</v>
      </c>
      <c r="BG198" s="156">
        <f>IF($N$198="zákl. přenesená",$J$198,0)</f>
        <v>0</v>
      </c>
      <c r="BH198" s="156">
        <f>IF($N$198="sníž. přenesená",$J$198,0)</f>
        <v>0</v>
      </c>
      <c r="BI198" s="156">
        <f>IF($N$198="nulová",$J$198,0)</f>
        <v>0</v>
      </c>
      <c r="BJ198" s="89" t="s">
        <v>21</v>
      </c>
      <c r="BK198" s="156">
        <f>ROUND($I$198*$H$198,2)</f>
        <v>0</v>
      </c>
      <c r="BL198" s="89" t="s">
        <v>147</v>
      </c>
      <c r="BM198" s="89" t="s">
        <v>1187</v>
      </c>
    </row>
    <row r="199" spans="2:47" s="6" customFormat="1" ht="16.5" customHeight="1">
      <c r="B199" s="23"/>
      <c r="C199" s="24"/>
      <c r="D199" s="157" t="s">
        <v>149</v>
      </c>
      <c r="E199" s="24"/>
      <c r="F199" s="158" t="s">
        <v>1188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149</v>
      </c>
      <c r="AU199" s="6" t="s">
        <v>80</v>
      </c>
    </row>
    <row r="200" spans="2:63" s="132" customFormat="1" ht="30.75" customHeight="1">
      <c r="B200" s="133"/>
      <c r="C200" s="134"/>
      <c r="D200" s="134" t="s">
        <v>71</v>
      </c>
      <c r="E200" s="143" t="s">
        <v>189</v>
      </c>
      <c r="F200" s="143" t="s">
        <v>1189</v>
      </c>
      <c r="G200" s="134"/>
      <c r="H200" s="134"/>
      <c r="J200" s="144">
        <f>$BK$200</f>
        <v>0</v>
      </c>
      <c r="K200" s="134"/>
      <c r="L200" s="137"/>
      <c r="M200" s="138"/>
      <c r="N200" s="134"/>
      <c r="O200" s="134"/>
      <c r="P200" s="139">
        <f>SUM($P$201:$P$233)</f>
        <v>0</v>
      </c>
      <c r="Q200" s="134"/>
      <c r="R200" s="139">
        <f>SUM($R$201:$R$233)</f>
        <v>0.198628</v>
      </c>
      <c r="S200" s="134"/>
      <c r="T200" s="140">
        <f>SUM($T$201:$T$233)</f>
        <v>0</v>
      </c>
      <c r="AR200" s="141" t="s">
        <v>21</v>
      </c>
      <c r="AT200" s="141" t="s">
        <v>71</v>
      </c>
      <c r="AU200" s="141" t="s">
        <v>21</v>
      </c>
      <c r="AY200" s="141" t="s">
        <v>139</v>
      </c>
      <c r="BK200" s="142">
        <f>SUM($BK$201:$BK$233)</f>
        <v>0</v>
      </c>
    </row>
    <row r="201" spans="2:65" s="6" customFormat="1" ht="15.75" customHeight="1">
      <c r="B201" s="23"/>
      <c r="C201" s="145" t="s">
        <v>362</v>
      </c>
      <c r="D201" s="145" t="s">
        <v>142</v>
      </c>
      <c r="E201" s="146" t="s">
        <v>1190</v>
      </c>
      <c r="F201" s="147" t="s">
        <v>1191</v>
      </c>
      <c r="G201" s="148" t="s">
        <v>196</v>
      </c>
      <c r="H201" s="149">
        <v>3</v>
      </c>
      <c r="I201" s="150"/>
      <c r="J201" s="151">
        <f>ROUND($I$201*$H$201,2)</f>
        <v>0</v>
      </c>
      <c r="K201" s="147" t="s">
        <v>1012</v>
      </c>
      <c r="L201" s="43"/>
      <c r="M201" s="152"/>
      <c r="N201" s="153" t="s">
        <v>43</v>
      </c>
      <c r="O201" s="24"/>
      <c r="P201" s="154">
        <f>$O$201*$H$201</f>
        <v>0</v>
      </c>
      <c r="Q201" s="154">
        <v>0.00177</v>
      </c>
      <c r="R201" s="154">
        <f>$Q$201*$H$201</f>
        <v>0.0053100000000000005</v>
      </c>
      <c r="S201" s="154">
        <v>0</v>
      </c>
      <c r="T201" s="155">
        <f>$S$201*$H$201</f>
        <v>0</v>
      </c>
      <c r="AR201" s="89" t="s">
        <v>147</v>
      </c>
      <c r="AT201" s="89" t="s">
        <v>142</v>
      </c>
      <c r="AU201" s="89" t="s">
        <v>80</v>
      </c>
      <c r="AY201" s="6" t="s">
        <v>139</v>
      </c>
      <c r="BE201" s="156">
        <f>IF($N$201="základní",$J$201,0)</f>
        <v>0</v>
      </c>
      <c r="BF201" s="156">
        <f>IF($N$201="snížená",$J$201,0)</f>
        <v>0</v>
      </c>
      <c r="BG201" s="156">
        <f>IF($N$201="zákl. přenesená",$J$201,0)</f>
        <v>0</v>
      </c>
      <c r="BH201" s="156">
        <f>IF($N$201="sníž. přenesená",$J$201,0)</f>
        <v>0</v>
      </c>
      <c r="BI201" s="156">
        <f>IF($N$201="nulová",$J$201,0)</f>
        <v>0</v>
      </c>
      <c r="BJ201" s="89" t="s">
        <v>21</v>
      </c>
      <c r="BK201" s="156">
        <f>ROUND($I$201*$H$201,2)</f>
        <v>0</v>
      </c>
      <c r="BL201" s="89" t="s">
        <v>147</v>
      </c>
      <c r="BM201" s="89" t="s">
        <v>1192</v>
      </c>
    </row>
    <row r="202" spans="2:47" s="6" customFormat="1" ht="16.5" customHeight="1">
      <c r="B202" s="23"/>
      <c r="C202" s="24"/>
      <c r="D202" s="157" t="s">
        <v>149</v>
      </c>
      <c r="E202" s="24"/>
      <c r="F202" s="158" t="s">
        <v>1193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149</v>
      </c>
      <c r="AU202" s="6" t="s">
        <v>80</v>
      </c>
    </row>
    <row r="203" spans="2:65" s="6" customFormat="1" ht="15.75" customHeight="1">
      <c r="B203" s="23"/>
      <c r="C203" s="145" t="s">
        <v>367</v>
      </c>
      <c r="D203" s="145" t="s">
        <v>142</v>
      </c>
      <c r="E203" s="146" t="s">
        <v>1194</v>
      </c>
      <c r="F203" s="147" t="s">
        <v>1195</v>
      </c>
      <c r="G203" s="148" t="s">
        <v>196</v>
      </c>
      <c r="H203" s="149">
        <v>24.6</v>
      </c>
      <c r="I203" s="150"/>
      <c r="J203" s="151">
        <f>ROUND($I$203*$H$203,2)</f>
        <v>0</v>
      </c>
      <c r="K203" s="147" t="s">
        <v>1012</v>
      </c>
      <c r="L203" s="43"/>
      <c r="M203" s="152"/>
      <c r="N203" s="153" t="s">
        <v>43</v>
      </c>
      <c r="O203" s="24"/>
      <c r="P203" s="154">
        <f>$O$203*$H$203</f>
        <v>0</v>
      </c>
      <c r="Q203" s="154">
        <v>0.00273</v>
      </c>
      <c r="R203" s="154">
        <f>$Q$203*$H$203</f>
        <v>0.067158</v>
      </c>
      <c r="S203" s="154">
        <v>0</v>
      </c>
      <c r="T203" s="155">
        <f>$S$203*$H$203</f>
        <v>0</v>
      </c>
      <c r="AR203" s="89" t="s">
        <v>147</v>
      </c>
      <c r="AT203" s="89" t="s">
        <v>142</v>
      </c>
      <c r="AU203" s="89" t="s">
        <v>80</v>
      </c>
      <c r="AY203" s="6" t="s">
        <v>139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21</v>
      </c>
      <c r="BK203" s="156">
        <f>ROUND($I$203*$H$203,2)</f>
        <v>0</v>
      </c>
      <c r="BL203" s="89" t="s">
        <v>147</v>
      </c>
      <c r="BM203" s="89" t="s">
        <v>1196</v>
      </c>
    </row>
    <row r="204" spans="2:47" s="6" customFormat="1" ht="16.5" customHeight="1">
      <c r="B204" s="23"/>
      <c r="C204" s="24"/>
      <c r="D204" s="157" t="s">
        <v>149</v>
      </c>
      <c r="E204" s="24"/>
      <c r="F204" s="158" t="s">
        <v>1197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149</v>
      </c>
      <c r="AU204" s="6" t="s">
        <v>80</v>
      </c>
    </row>
    <row r="205" spans="2:51" s="6" customFormat="1" ht="15.75" customHeight="1">
      <c r="B205" s="159"/>
      <c r="C205" s="160"/>
      <c r="D205" s="161" t="s">
        <v>156</v>
      </c>
      <c r="E205" s="160"/>
      <c r="F205" s="162" t="s">
        <v>1198</v>
      </c>
      <c r="G205" s="160"/>
      <c r="H205" s="163">
        <v>24.6</v>
      </c>
      <c r="J205" s="160"/>
      <c r="K205" s="160"/>
      <c r="L205" s="164"/>
      <c r="M205" s="165"/>
      <c r="N205" s="160"/>
      <c r="O205" s="160"/>
      <c r="P205" s="160"/>
      <c r="Q205" s="160"/>
      <c r="R205" s="160"/>
      <c r="S205" s="160"/>
      <c r="T205" s="166"/>
      <c r="AT205" s="167" t="s">
        <v>156</v>
      </c>
      <c r="AU205" s="167" t="s">
        <v>80</v>
      </c>
      <c r="AV205" s="167" t="s">
        <v>80</v>
      </c>
      <c r="AW205" s="167" t="s">
        <v>93</v>
      </c>
      <c r="AX205" s="167" t="s">
        <v>21</v>
      </c>
      <c r="AY205" s="167" t="s">
        <v>139</v>
      </c>
    </row>
    <row r="206" spans="2:65" s="6" customFormat="1" ht="15.75" customHeight="1">
      <c r="B206" s="23"/>
      <c r="C206" s="145" t="s">
        <v>372</v>
      </c>
      <c r="D206" s="145" t="s">
        <v>142</v>
      </c>
      <c r="E206" s="146" t="s">
        <v>1199</v>
      </c>
      <c r="F206" s="147" t="s">
        <v>1200</v>
      </c>
      <c r="G206" s="148" t="s">
        <v>145</v>
      </c>
      <c r="H206" s="149">
        <v>8</v>
      </c>
      <c r="I206" s="150"/>
      <c r="J206" s="151">
        <f>ROUND($I$206*$H$206,2)</f>
        <v>0</v>
      </c>
      <c r="K206" s="147" t="s">
        <v>1012</v>
      </c>
      <c r="L206" s="43"/>
      <c r="M206" s="152"/>
      <c r="N206" s="153" t="s">
        <v>43</v>
      </c>
      <c r="O206" s="24"/>
      <c r="P206" s="154">
        <f>$O$206*$H$206</f>
        <v>0</v>
      </c>
      <c r="Q206" s="154">
        <v>1E-05</v>
      </c>
      <c r="R206" s="154">
        <f>$Q$206*$H$206</f>
        <v>8E-05</v>
      </c>
      <c r="S206" s="154">
        <v>0</v>
      </c>
      <c r="T206" s="155">
        <f>$S$206*$H$206</f>
        <v>0</v>
      </c>
      <c r="AR206" s="89" t="s">
        <v>147</v>
      </c>
      <c r="AT206" s="89" t="s">
        <v>142</v>
      </c>
      <c r="AU206" s="89" t="s">
        <v>80</v>
      </c>
      <c r="AY206" s="6" t="s">
        <v>139</v>
      </c>
      <c r="BE206" s="156">
        <f>IF($N$206="základní",$J$206,0)</f>
        <v>0</v>
      </c>
      <c r="BF206" s="156">
        <f>IF($N$206="snížená",$J$206,0)</f>
        <v>0</v>
      </c>
      <c r="BG206" s="156">
        <f>IF($N$206="zákl. přenesená",$J$206,0)</f>
        <v>0</v>
      </c>
      <c r="BH206" s="156">
        <f>IF($N$206="sníž. přenesená",$J$206,0)</f>
        <v>0</v>
      </c>
      <c r="BI206" s="156">
        <f>IF($N$206="nulová",$J$206,0)</f>
        <v>0</v>
      </c>
      <c r="BJ206" s="89" t="s">
        <v>21</v>
      </c>
      <c r="BK206" s="156">
        <f>ROUND($I$206*$H$206,2)</f>
        <v>0</v>
      </c>
      <c r="BL206" s="89" t="s">
        <v>147</v>
      </c>
      <c r="BM206" s="89" t="s">
        <v>1201</v>
      </c>
    </row>
    <row r="207" spans="2:47" s="6" customFormat="1" ht="27" customHeight="1">
      <c r="B207" s="23"/>
      <c r="C207" s="24"/>
      <c r="D207" s="157" t="s">
        <v>149</v>
      </c>
      <c r="E207" s="24"/>
      <c r="F207" s="158" t="s">
        <v>1202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149</v>
      </c>
      <c r="AU207" s="6" t="s">
        <v>80</v>
      </c>
    </row>
    <row r="208" spans="2:65" s="6" customFormat="1" ht="15.75" customHeight="1">
      <c r="B208" s="23"/>
      <c r="C208" s="168" t="s">
        <v>379</v>
      </c>
      <c r="D208" s="168" t="s">
        <v>186</v>
      </c>
      <c r="E208" s="169" t="s">
        <v>1203</v>
      </c>
      <c r="F208" s="170" t="s">
        <v>1204</v>
      </c>
      <c r="G208" s="171" t="s">
        <v>145</v>
      </c>
      <c r="H208" s="172">
        <v>2</v>
      </c>
      <c r="I208" s="173"/>
      <c r="J208" s="174">
        <f>ROUND($I$208*$H$208,2)</f>
        <v>0</v>
      </c>
      <c r="K208" s="170" t="s">
        <v>1012</v>
      </c>
      <c r="L208" s="175"/>
      <c r="M208" s="176"/>
      <c r="N208" s="177" t="s">
        <v>43</v>
      </c>
      <c r="O208" s="24"/>
      <c r="P208" s="154">
        <f>$O$208*$H$208</f>
        <v>0</v>
      </c>
      <c r="Q208" s="154">
        <v>0.00065</v>
      </c>
      <c r="R208" s="154">
        <f>$Q$208*$H$208</f>
        <v>0.0013</v>
      </c>
      <c r="S208" s="154">
        <v>0</v>
      </c>
      <c r="T208" s="155">
        <f>$S$208*$H$208</f>
        <v>0</v>
      </c>
      <c r="AR208" s="89" t="s">
        <v>189</v>
      </c>
      <c r="AT208" s="89" t="s">
        <v>186</v>
      </c>
      <c r="AU208" s="89" t="s">
        <v>80</v>
      </c>
      <c r="AY208" s="6" t="s">
        <v>139</v>
      </c>
      <c r="BE208" s="156">
        <f>IF($N$208="základní",$J$208,0)</f>
        <v>0</v>
      </c>
      <c r="BF208" s="156">
        <f>IF($N$208="snížená",$J$208,0)</f>
        <v>0</v>
      </c>
      <c r="BG208" s="156">
        <f>IF($N$208="zákl. přenesená",$J$208,0)</f>
        <v>0</v>
      </c>
      <c r="BH208" s="156">
        <f>IF($N$208="sníž. přenesená",$J$208,0)</f>
        <v>0</v>
      </c>
      <c r="BI208" s="156">
        <f>IF($N$208="nulová",$J$208,0)</f>
        <v>0</v>
      </c>
      <c r="BJ208" s="89" t="s">
        <v>21</v>
      </c>
      <c r="BK208" s="156">
        <f>ROUND($I$208*$H$208,2)</f>
        <v>0</v>
      </c>
      <c r="BL208" s="89" t="s">
        <v>147</v>
      </c>
      <c r="BM208" s="89" t="s">
        <v>1205</v>
      </c>
    </row>
    <row r="209" spans="2:47" s="6" customFormat="1" ht="16.5" customHeight="1">
      <c r="B209" s="23"/>
      <c r="C209" s="24"/>
      <c r="D209" s="157" t="s">
        <v>149</v>
      </c>
      <c r="E209" s="24"/>
      <c r="F209" s="158" t="s">
        <v>1206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149</v>
      </c>
      <c r="AU209" s="6" t="s">
        <v>80</v>
      </c>
    </row>
    <row r="210" spans="2:65" s="6" customFormat="1" ht="15.75" customHeight="1">
      <c r="B210" s="23"/>
      <c r="C210" s="168" t="s">
        <v>384</v>
      </c>
      <c r="D210" s="168" t="s">
        <v>186</v>
      </c>
      <c r="E210" s="169" t="s">
        <v>1207</v>
      </c>
      <c r="F210" s="170" t="s">
        <v>1208</v>
      </c>
      <c r="G210" s="171" t="s">
        <v>145</v>
      </c>
      <c r="H210" s="172">
        <v>2</v>
      </c>
      <c r="I210" s="173"/>
      <c r="J210" s="174">
        <f>ROUND($I$210*$H$210,2)</f>
        <v>0</v>
      </c>
      <c r="K210" s="170" t="s">
        <v>1012</v>
      </c>
      <c r="L210" s="175"/>
      <c r="M210" s="176"/>
      <c r="N210" s="177" t="s">
        <v>43</v>
      </c>
      <c r="O210" s="24"/>
      <c r="P210" s="154">
        <f>$O$210*$H$210</f>
        <v>0</v>
      </c>
      <c r="Q210" s="154">
        <v>0.00072</v>
      </c>
      <c r="R210" s="154">
        <f>$Q$210*$H$210</f>
        <v>0.00144</v>
      </c>
      <c r="S210" s="154">
        <v>0</v>
      </c>
      <c r="T210" s="155">
        <f>$S$210*$H$210</f>
        <v>0</v>
      </c>
      <c r="AR210" s="89" t="s">
        <v>189</v>
      </c>
      <c r="AT210" s="89" t="s">
        <v>186</v>
      </c>
      <c r="AU210" s="89" t="s">
        <v>80</v>
      </c>
      <c r="AY210" s="6" t="s">
        <v>139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21</v>
      </c>
      <c r="BK210" s="156">
        <f>ROUND($I$210*$H$210,2)</f>
        <v>0</v>
      </c>
      <c r="BL210" s="89" t="s">
        <v>147</v>
      </c>
      <c r="BM210" s="89" t="s">
        <v>1209</v>
      </c>
    </row>
    <row r="211" spans="2:47" s="6" customFormat="1" ht="16.5" customHeight="1">
      <c r="B211" s="23"/>
      <c r="C211" s="24"/>
      <c r="D211" s="157" t="s">
        <v>149</v>
      </c>
      <c r="E211" s="24"/>
      <c r="F211" s="158" t="s">
        <v>1210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149</v>
      </c>
      <c r="AU211" s="6" t="s">
        <v>80</v>
      </c>
    </row>
    <row r="212" spans="2:65" s="6" customFormat="1" ht="15.75" customHeight="1">
      <c r="B212" s="23"/>
      <c r="C212" s="168" t="s">
        <v>390</v>
      </c>
      <c r="D212" s="168" t="s">
        <v>186</v>
      </c>
      <c r="E212" s="169" t="s">
        <v>1211</v>
      </c>
      <c r="F212" s="170" t="s">
        <v>1212</v>
      </c>
      <c r="G212" s="171" t="s">
        <v>145</v>
      </c>
      <c r="H212" s="172">
        <v>2</v>
      </c>
      <c r="I212" s="173"/>
      <c r="J212" s="174">
        <f>ROUND($I$212*$H$212,2)</f>
        <v>0</v>
      </c>
      <c r="K212" s="170" t="s">
        <v>1012</v>
      </c>
      <c r="L212" s="175"/>
      <c r="M212" s="176"/>
      <c r="N212" s="177" t="s">
        <v>43</v>
      </c>
      <c r="O212" s="24"/>
      <c r="P212" s="154">
        <f>$O$212*$H$212</f>
        <v>0</v>
      </c>
      <c r="Q212" s="154">
        <v>0.00046</v>
      </c>
      <c r="R212" s="154">
        <f>$Q$212*$H$212</f>
        <v>0.00092</v>
      </c>
      <c r="S212" s="154">
        <v>0</v>
      </c>
      <c r="T212" s="155">
        <f>$S$212*$H$212</f>
        <v>0</v>
      </c>
      <c r="AR212" s="89" t="s">
        <v>189</v>
      </c>
      <c r="AT212" s="89" t="s">
        <v>186</v>
      </c>
      <c r="AU212" s="89" t="s">
        <v>80</v>
      </c>
      <c r="AY212" s="6" t="s">
        <v>139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21</v>
      </c>
      <c r="BK212" s="156">
        <f>ROUND($I$212*$H$212,2)</f>
        <v>0</v>
      </c>
      <c r="BL212" s="89" t="s">
        <v>147</v>
      </c>
      <c r="BM212" s="89" t="s">
        <v>1213</v>
      </c>
    </row>
    <row r="213" spans="2:47" s="6" customFormat="1" ht="16.5" customHeight="1">
      <c r="B213" s="23"/>
      <c r="C213" s="24"/>
      <c r="D213" s="157" t="s">
        <v>149</v>
      </c>
      <c r="E213" s="24"/>
      <c r="F213" s="158" t="s">
        <v>1214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149</v>
      </c>
      <c r="AU213" s="6" t="s">
        <v>80</v>
      </c>
    </row>
    <row r="214" spans="2:65" s="6" customFormat="1" ht="15.75" customHeight="1">
      <c r="B214" s="23"/>
      <c r="C214" s="168" t="s">
        <v>396</v>
      </c>
      <c r="D214" s="168" t="s">
        <v>186</v>
      </c>
      <c r="E214" s="169" t="s">
        <v>1215</v>
      </c>
      <c r="F214" s="170" t="s">
        <v>1216</v>
      </c>
      <c r="G214" s="171" t="s">
        <v>145</v>
      </c>
      <c r="H214" s="172">
        <v>2</v>
      </c>
      <c r="I214" s="173"/>
      <c r="J214" s="174">
        <f>ROUND($I$214*$H$214,2)</f>
        <v>0</v>
      </c>
      <c r="K214" s="170" t="s">
        <v>1012</v>
      </c>
      <c r="L214" s="175"/>
      <c r="M214" s="176"/>
      <c r="N214" s="177" t="s">
        <v>43</v>
      </c>
      <c r="O214" s="24"/>
      <c r="P214" s="154">
        <f>$O$214*$H$214</f>
        <v>0</v>
      </c>
      <c r="Q214" s="154">
        <v>0.00041</v>
      </c>
      <c r="R214" s="154">
        <f>$Q$214*$H$214</f>
        <v>0.00082</v>
      </c>
      <c r="S214" s="154">
        <v>0</v>
      </c>
      <c r="T214" s="155">
        <f>$S$214*$H$214</f>
        <v>0</v>
      </c>
      <c r="AR214" s="89" t="s">
        <v>189</v>
      </c>
      <c r="AT214" s="89" t="s">
        <v>186</v>
      </c>
      <c r="AU214" s="89" t="s">
        <v>80</v>
      </c>
      <c r="AY214" s="6" t="s">
        <v>139</v>
      </c>
      <c r="BE214" s="156">
        <f>IF($N$214="základní",$J$214,0)</f>
        <v>0</v>
      </c>
      <c r="BF214" s="156">
        <f>IF($N$214="snížená",$J$214,0)</f>
        <v>0</v>
      </c>
      <c r="BG214" s="156">
        <f>IF($N$214="zákl. přenesená",$J$214,0)</f>
        <v>0</v>
      </c>
      <c r="BH214" s="156">
        <f>IF($N$214="sníž. přenesená",$J$214,0)</f>
        <v>0</v>
      </c>
      <c r="BI214" s="156">
        <f>IF($N$214="nulová",$J$214,0)</f>
        <v>0</v>
      </c>
      <c r="BJ214" s="89" t="s">
        <v>21</v>
      </c>
      <c r="BK214" s="156">
        <f>ROUND($I$214*$H$214,2)</f>
        <v>0</v>
      </c>
      <c r="BL214" s="89" t="s">
        <v>147</v>
      </c>
      <c r="BM214" s="89" t="s">
        <v>1217</v>
      </c>
    </row>
    <row r="215" spans="2:47" s="6" customFormat="1" ht="16.5" customHeight="1">
      <c r="B215" s="23"/>
      <c r="C215" s="24"/>
      <c r="D215" s="157" t="s">
        <v>149</v>
      </c>
      <c r="E215" s="24"/>
      <c r="F215" s="158" t="s">
        <v>1218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149</v>
      </c>
      <c r="AU215" s="6" t="s">
        <v>80</v>
      </c>
    </row>
    <row r="216" spans="2:65" s="6" customFormat="1" ht="15.75" customHeight="1">
      <c r="B216" s="23"/>
      <c r="C216" s="145" t="s">
        <v>402</v>
      </c>
      <c r="D216" s="145" t="s">
        <v>142</v>
      </c>
      <c r="E216" s="146" t="s">
        <v>1219</v>
      </c>
      <c r="F216" s="147" t="s">
        <v>1220</v>
      </c>
      <c r="G216" s="148" t="s">
        <v>196</v>
      </c>
      <c r="H216" s="149">
        <v>27.6</v>
      </c>
      <c r="I216" s="150"/>
      <c r="J216" s="151">
        <f>ROUND($I$216*$H$216,2)</f>
        <v>0</v>
      </c>
      <c r="K216" s="147" t="s">
        <v>1012</v>
      </c>
      <c r="L216" s="43"/>
      <c r="M216" s="152"/>
      <c r="N216" s="153" t="s">
        <v>43</v>
      </c>
      <c r="O216" s="24"/>
      <c r="P216" s="154">
        <f>$O$216*$H$216</f>
        <v>0</v>
      </c>
      <c r="Q216" s="154">
        <v>0</v>
      </c>
      <c r="R216" s="154">
        <f>$Q$216*$H$216</f>
        <v>0</v>
      </c>
      <c r="S216" s="154">
        <v>0</v>
      </c>
      <c r="T216" s="155">
        <f>$S$216*$H$216</f>
        <v>0</v>
      </c>
      <c r="AR216" s="89" t="s">
        <v>147</v>
      </c>
      <c r="AT216" s="89" t="s">
        <v>142</v>
      </c>
      <c r="AU216" s="89" t="s">
        <v>80</v>
      </c>
      <c r="AY216" s="6" t="s">
        <v>139</v>
      </c>
      <c r="BE216" s="156">
        <f>IF($N$216="základní",$J$216,0)</f>
        <v>0</v>
      </c>
      <c r="BF216" s="156">
        <f>IF($N$216="snížená",$J$216,0)</f>
        <v>0</v>
      </c>
      <c r="BG216" s="156">
        <f>IF($N$216="zákl. přenesená",$J$216,0)</f>
        <v>0</v>
      </c>
      <c r="BH216" s="156">
        <f>IF($N$216="sníž. přenesená",$J$216,0)</f>
        <v>0</v>
      </c>
      <c r="BI216" s="156">
        <f>IF($N$216="nulová",$J$216,0)</f>
        <v>0</v>
      </c>
      <c r="BJ216" s="89" t="s">
        <v>21</v>
      </c>
      <c r="BK216" s="156">
        <f>ROUND($I$216*$H$216,2)</f>
        <v>0</v>
      </c>
      <c r="BL216" s="89" t="s">
        <v>147</v>
      </c>
      <c r="BM216" s="89" t="s">
        <v>1221</v>
      </c>
    </row>
    <row r="217" spans="2:47" s="6" customFormat="1" ht="16.5" customHeight="1">
      <c r="B217" s="23"/>
      <c r="C217" s="24"/>
      <c r="D217" s="157" t="s">
        <v>149</v>
      </c>
      <c r="E217" s="24"/>
      <c r="F217" s="158" t="s">
        <v>1222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149</v>
      </c>
      <c r="AU217" s="6" t="s">
        <v>80</v>
      </c>
    </row>
    <row r="218" spans="2:51" s="6" customFormat="1" ht="15.75" customHeight="1">
      <c r="B218" s="159"/>
      <c r="C218" s="160"/>
      <c r="D218" s="161" t="s">
        <v>156</v>
      </c>
      <c r="E218" s="160"/>
      <c r="F218" s="162" t="s">
        <v>1223</v>
      </c>
      <c r="G218" s="160"/>
      <c r="H218" s="163">
        <v>27.6</v>
      </c>
      <c r="J218" s="160"/>
      <c r="K218" s="160"/>
      <c r="L218" s="164"/>
      <c r="M218" s="165"/>
      <c r="N218" s="160"/>
      <c r="O218" s="160"/>
      <c r="P218" s="160"/>
      <c r="Q218" s="160"/>
      <c r="R218" s="160"/>
      <c r="S218" s="160"/>
      <c r="T218" s="166"/>
      <c r="AT218" s="167" t="s">
        <v>156</v>
      </c>
      <c r="AU218" s="167" t="s">
        <v>80</v>
      </c>
      <c r="AV218" s="167" t="s">
        <v>80</v>
      </c>
      <c r="AW218" s="167" t="s">
        <v>93</v>
      </c>
      <c r="AX218" s="167" t="s">
        <v>72</v>
      </c>
      <c r="AY218" s="167" t="s">
        <v>139</v>
      </c>
    </row>
    <row r="219" spans="2:65" s="6" customFormat="1" ht="15.75" customHeight="1">
      <c r="B219" s="23"/>
      <c r="C219" s="145" t="s">
        <v>408</v>
      </c>
      <c r="D219" s="145" t="s">
        <v>142</v>
      </c>
      <c r="E219" s="146" t="s">
        <v>1224</v>
      </c>
      <c r="F219" s="147" t="s">
        <v>1225</v>
      </c>
      <c r="G219" s="148" t="s">
        <v>145</v>
      </c>
      <c r="H219" s="149">
        <v>1</v>
      </c>
      <c r="I219" s="150"/>
      <c r="J219" s="151">
        <f>ROUND($I$219*$H$219,2)</f>
        <v>0</v>
      </c>
      <c r="K219" s="147" t="s">
        <v>1012</v>
      </c>
      <c r="L219" s="43"/>
      <c r="M219" s="152"/>
      <c r="N219" s="153" t="s">
        <v>43</v>
      </c>
      <c r="O219" s="24"/>
      <c r="P219" s="154">
        <f>$O$219*$H$219</f>
        <v>0</v>
      </c>
      <c r="Q219" s="154">
        <v>0.0609</v>
      </c>
      <c r="R219" s="154">
        <f>$Q$219*$H$219</f>
        <v>0.0609</v>
      </c>
      <c r="S219" s="154">
        <v>0</v>
      </c>
      <c r="T219" s="155">
        <f>$S$219*$H$219</f>
        <v>0</v>
      </c>
      <c r="AR219" s="89" t="s">
        <v>147</v>
      </c>
      <c r="AT219" s="89" t="s">
        <v>142</v>
      </c>
      <c r="AU219" s="89" t="s">
        <v>80</v>
      </c>
      <c r="AY219" s="6" t="s">
        <v>139</v>
      </c>
      <c r="BE219" s="156">
        <f>IF($N$219="základní",$J$219,0)</f>
        <v>0</v>
      </c>
      <c r="BF219" s="156">
        <f>IF($N$219="snížená",$J$219,0)</f>
        <v>0</v>
      </c>
      <c r="BG219" s="156">
        <f>IF($N$219="zákl. přenesená",$J$219,0)</f>
        <v>0</v>
      </c>
      <c r="BH219" s="156">
        <f>IF($N$219="sníž. přenesená",$J$219,0)</f>
        <v>0</v>
      </c>
      <c r="BI219" s="156">
        <f>IF($N$219="nulová",$J$219,0)</f>
        <v>0</v>
      </c>
      <c r="BJ219" s="89" t="s">
        <v>21</v>
      </c>
      <c r="BK219" s="156">
        <f>ROUND($I$219*$H$219,2)</f>
        <v>0</v>
      </c>
      <c r="BL219" s="89" t="s">
        <v>147</v>
      </c>
      <c r="BM219" s="89" t="s">
        <v>1226</v>
      </c>
    </row>
    <row r="220" spans="2:47" s="6" customFormat="1" ht="27" customHeight="1">
      <c r="B220" s="23"/>
      <c r="C220" s="24"/>
      <c r="D220" s="157" t="s">
        <v>149</v>
      </c>
      <c r="E220" s="24"/>
      <c r="F220" s="158" t="s">
        <v>1227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149</v>
      </c>
      <c r="AU220" s="6" t="s">
        <v>80</v>
      </c>
    </row>
    <row r="221" spans="2:51" s="6" customFormat="1" ht="15.75" customHeight="1">
      <c r="B221" s="159"/>
      <c r="C221" s="160"/>
      <c r="D221" s="161" t="s">
        <v>156</v>
      </c>
      <c r="E221" s="160"/>
      <c r="F221" s="162" t="s">
        <v>1228</v>
      </c>
      <c r="G221" s="160"/>
      <c r="H221" s="163">
        <v>1</v>
      </c>
      <c r="J221" s="160"/>
      <c r="K221" s="160"/>
      <c r="L221" s="164"/>
      <c r="M221" s="165"/>
      <c r="N221" s="160"/>
      <c r="O221" s="160"/>
      <c r="P221" s="160"/>
      <c r="Q221" s="160"/>
      <c r="R221" s="160"/>
      <c r="S221" s="160"/>
      <c r="T221" s="166"/>
      <c r="AT221" s="167" t="s">
        <v>156</v>
      </c>
      <c r="AU221" s="167" t="s">
        <v>80</v>
      </c>
      <c r="AV221" s="167" t="s">
        <v>80</v>
      </c>
      <c r="AW221" s="167" t="s">
        <v>93</v>
      </c>
      <c r="AX221" s="167" t="s">
        <v>21</v>
      </c>
      <c r="AY221" s="167" t="s">
        <v>139</v>
      </c>
    </row>
    <row r="222" spans="2:65" s="6" customFormat="1" ht="15.75" customHeight="1">
      <c r="B222" s="23"/>
      <c r="C222" s="145" t="s">
        <v>414</v>
      </c>
      <c r="D222" s="145" t="s">
        <v>142</v>
      </c>
      <c r="E222" s="146" t="s">
        <v>1229</v>
      </c>
      <c r="F222" s="147" t="s">
        <v>1230</v>
      </c>
      <c r="G222" s="148" t="s">
        <v>145</v>
      </c>
      <c r="H222" s="149">
        <v>1</v>
      </c>
      <c r="I222" s="150"/>
      <c r="J222" s="151">
        <f>ROUND($I$222*$H$222,2)</f>
        <v>0</v>
      </c>
      <c r="K222" s="147" t="s">
        <v>1012</v>
      </c>
      <c r="L222" s="43"/>
      <c r="M222" s="152"/>
      <c r="N222" s="153" t="s">
        <v>43</v>
      </c>
      <c r="O222" s="24"/>
      <c r="P222" s="154">
        <f>$O$222*$H$222</f>
        <v>0</v>
      </c>
      <c r="Q222" s="154">
        <v>0</v>
      </c>
      <c r="R222" s="154">
        <f>$Q$222*$H$222</f>
        <v>0</v>
      </c>
      <c r="S222" s="154">
        <v>0</v>
      </c>
      <c r="T222" s="155">
        <f>$S$222*$H$222</f>
        <v>0</v>
      </c>
      <c r="AR222" s="89" t="s">
        <v>147</v>
      </c>
      <c r="AT222" s="89" t="s">
        <v>142</v>
      </c>
      <c r="AU222" s="89" t="s">
        <v>80</v>
      </c>
      <c r="AY222" s="6" t="s">
        <v>139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21</v>
      </c>
      <c r="BK222" s="156">
        <f>ROUND($I$222*$H$222,2)</f>
        <v>0</v>
      </c>
      <c r="BL222" s="89" t="s">
        <v>147</v>
      </c>
      <c r="BM222" s="89" t="s">
        <v>1231</v>
      </c>
    </row>
    <row r="223" spans="2:47" s="6" customFormat="1" ht="16.5" customHeight="1">
      <c r="B223" s="23"/>
      <c r="C223" s="24"/>
      <c r="D223" s="157" t="s">
        <v>149</v>
      </c>
      <c r="E223" s="24"/>
      <c r="F223" s="158" t="s">
        <v>1230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149</v>
      </c>
      <c r="AU223" s="6" t="s">
        <v>80</v>
      </c>
    </row>
    <row r="224" spans="2:51" s="6" customFormat="1" ht="15.75" customHeight="1">
      <c r="B224" s="159"/>
      <c r="C224" s="160"/>
      <c r="D224" s="161" t="s">
        <v>156</v>
      </c>
      <c r="E224" s="160"/>
      <c r="F224" s="162" t="s">
        <v>21</v>
      </c>
      <c r="G224" s="160"/>
      <c r="H224" s="163">
        <v>1</v>
      </c>
      <c r="J224" s="160"/>
      <c r="K224" s="160"/>
      <c r="L224" s="164"/>
      <c r="M224" s="165"/>
      <c r="N224" s="160"/>
      <c r="O224" s="160"/>
      <c r="P224" s="160"/>
      <c r="Q224" s="160"/>
      <c r="R224" s="160"/>
      <c r="S224" s="160"/>
      <c r="T224" s="166"/>
      <c r="AT224" s="167" t="s">
        <v>156</v>
      </c>
      <c r="AU224" s="167" t="s">
        <v>80</v>
      </c>
      <c r="AV224" s="167" t="s">
        <v>80</v>
      </c>
      <c r="AW224" s="167" t="s">
        <v>93</v>
      </c>
      <c r="AX224" s="167" t="s">
        <v>21</v>
      </c>
      <c r="AY224" s="167" t="s">
        <v>139</v>
      </c>
    </row>
    <row r="225" spans="2:65" s="6" customFormat="1" ht="15.75" customHeight="1">
      <c r="B225" s="23"/>
      <c r="C225" s="145" t="s">
        <v>418</v>
      </c>
      <c r="D225" s="145" t="s">
        <v>142</v>
      </c>
      <c r="E225" s="146" t="s">
        <v>1232</v>
      </c>
      <c r="F225" s="147" t="s">
        <v>1233</v>
      </c>
      <c r="G225" s="148" t="s">
        <v>145</v>
      </c>
      <c r="H225" s="149">
        <v>1</v>
      </c>
      <c r="I225" s="150"/>
      <c r="J225" s="151">
        <f>ROUND($I$225*$H$225,2)</f>
        <v>0</v>
      </c>
      <c r="K225" s="147" t="s">
        <v>1012</v>
      </c>
      <c r="L225" s="43"/>
      <c r="M225" s="152"/>
      <c r="N225" s="153" t="s">
        <v>43</v>
      </c>
      <c r="O225" s="24"/>
      <c r="P225" s="154">
        <f>$O$225*$H$225</f>
        <v>0</v>
      </c>
      <c r="Q225" s="154">
        <v>0.05656</v>
      </c>
      <c r="R225" s="154">
        <f>$Q$225*$H$225</f>
        <v>0.05656</v>
      </c>
      <c r="S225" s="154">
        <v>0</v>
      </c>
      <c r="T225" s="155">
        <f>$S$225*$H$225</f>
        <v>0</v>
      </c>
      <c r="AR225" s="89" t="s">
        <v>147</v>
      </c>
      <c r="AT225" s="89" t="s">
        <v>142</v>
      </c>
      <c r="AU225" s="89" t="s">
        <v>80</v>
      </c>
      <c r="AY225" s="6" t="s">
        <v>139</v>
      </c>
      <c r="BE225" s="156">
        <f>IF($N$225="základní",$J$225,0)</f>
        <v>0</v>
      </c>
      <c r="BF225" s="156">
        <f>IF($N$225="snížená",$J$225,0)</f>
        <v>0</v>
      </c>
      <c r="BG225" s="156">
        <f>IF($N$225="zákl. přenesená",$J$225,0)</f>
        <v>0</v>
      </c>
      <c r="BH225" s="156">
        <f>IF($N$225="sníž. přenesená",$J$225,0)</f>
        <v>0</v>
      </c>
      <c r="BI225" s="156">
        <f>IF($N$225="nulová",$J$225,0)</f>
        <v>0</v>
      </c>
      <c r="BJ225" s="89" t="s">
        <v>21</v>
      </c>
      <c r="BK225" s="156">
        <f>ROUND($I$225*$H$225,2)</f>
        <v>0</v>
      </c>
      <c r="BL225" s="89" t="s">
        <v>147</v>
      </c>
      <c r="BM225" s="89" t="s">
        <v>1234</v>
      </c>
    </row>
    <row r="226" spans="2:47" s="6" customFormat="1" ht="27" customHeight="1">
      <c r="B226" s="23"/>
      <c r="C226" s="24"/>
      <c r="D226" s="157" t="s">
        <v>149</v>
      </c>
      <c r="E226" s="24"/>
      <c r="F226" s="158" t="s">
        <v>1235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149</v>
      </c>
      <c r="AU226" s="6" t="s">
        <v>80</v>
      </c>
    </row>
    <row r="227" spans="2:51" s="6" customFormat="1" ht="15.75" customHeight="1">
      <c r="B227" s="159"/>
      <c r="C227" s="160"/>
      <c r="D227" s="161" t="s">
        <v>156</v>
      </c>
      <c r="E227" s="160"/>
      <c r="F227" s="162" t="s">
        <v>1228</v>
      </c>
      <c r="G227" s="160"/>
      <c r="H227" s="163">
        <v>1</v>
      </c>
      <c r="J227" s="160"/>
      <c r="K227" s="160"/>
      <c r="L227" s="164"/>
      <c r="M227" s="165"/>
      <c r="N227" s="160"/>
      <c r="O227" s="160"/>
      <c r="P227" s="160"/>
      <c r="Q227" s="160"/>
      <c r="R227" s="160"/>
      <c r="S227" s="160"/>
      <c r="T227" s="166"/>
      <c r="AT227" s="167" t="s">
        <v>156</v>
      </c>
      <c r="AU227" s="167" t="s">
        <v>80</v>
      </c>
      <c r="AV227" s="167" t="s">
        <v>80</v>
      </c>
      <c r="AW227" s="167" t="s">
        <v>93</v>
      </c>
      <c r="AX227" s="167" t="s">
        <v>21</v>
      </c>
      <c r="AY227" s="167" t="s">
        <v>139</v>
      </c>
    </row>
    <row r="228" spans="2:65" s="6" customFormat="1" ht="15.75" customHeight="1">
      <c r="B228" s="23"/>
      <c r="C228" s="145" t="s">
        <v>422</v>
      </c>
      <c r="D228" s="145" t="s">
        <v>142</v>
      </c>
      <c r="E228" s="146" t="s">
        <v>1236</v>
      </c>
      <c r="F228" s="147" t="s">
        <v>1237</v>
      </c>
      <c r="G228" s="148" t="s">
        <v>145</v>
      </c>
      <c r="H228" s="149">
        <v>1</v>
      </c>
      <c r="I228" s="150"/>
      <c r="J228" s="151">
        <f>ROUND($I$228*$H$228,2)</f>
        <v>0</v>
      </c>
      <c r="K228" s="147" t="s">
        <v>1012</v>
      </c>
      <c r="L228" s="43"/>
      <c r="M228" s="152"/>
      <c r="N228" s="153" t="s">
        <v>43</v>
      </c>
      <c r="O228" s="24"/>
      <c r="P228" s="154">
        <f>$O$228*$H$228</f>
        <v>0</v>
      </c>
      <c r="Q228" s="154">
        <v>0</v>
      </c>
      <c r="R228" s="154">
        <f>$Q$228*$H$228</f>
        <v>0</v>
      </c>
      <c r="S228" s="154">
        <v>0</v>
      </c>
      <c r="T228" s="155">
        <f>$S$228*$H$228</f>
        <v>0</v>
      </c>
      <c r="AR228" s="89" t="s">
        <v>147</v>
      </c>
      <c r="AT228" s="89" t="s">
        <v>142</v>
      </c>
      <c r="AU228" s="89" t="s">
        <v>80</v>
      </c>
      <c r="AY228" s="6" t="s">
        <v>139</v>
      </c>
      <c r="BE228" s="156">
        <f>IF($N$228="základní",$J$228,0)</f>
        <v>0</v>
      </c>
      <c r="BF228" s="156">
        <f>IF($N$228="snížená",$J$228,0)</f>
        <v>0</v>
      </c>
      <c r="BG228" s="156">
        <f>IF($N$228="zákl. přenesená",$J$228,0)</f>
        <v>0</v>
      </c>
      <c r="BH228" s="156">
        <f>IF($N$228="sníž. přenesená",$J$228,0)</f>
        <v>0</v>
      </c>
      <c r="BI228" s="156">
        <f>IF($N$228="nulová",$J$228,0)</f>
        <v>0</v>
      </c>
      <c r="BJ228" s="89" t="s">
        <v>21</v>
      </c>
      <c r="BK228" s="156">
        <f>ROUND($I$228*$H$228,2)</f>
        <v>0</v>
      </c>
      <c r="BL228" s="89" t="s">
        <v>147</v>
      </c>
      <c r="BM228" s="89" t="s">
        <v>1238</v>
      </c>
    </row>
    <row r="229" spans="2:47" s="6" customFormat="1" ht="27" customHeight="1">
      <c r="B229" s="23"/>
      <c r="C229" s="24"/>
      <c r="D229" s="157" t="s">
        <v>149</v>
      </c>
      <c r="E229" s="24"/>
      <c r="F229" s="158" t="s">
        <v>1239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149</v>
      </c>
      <c r="AU229" s="6" t="s">
        <v>80</v>
      </c>
    </row>
    <row r="230" spans="2:51" s="6" customFormat="1" ht="15.75" customHeight="1">
      <c r="B230" s="159"/>
      <c r="C230" s="160"/>
      <c r="D230" s="161" t="s">
        <v>156</v>
      </c>
      <c r="E230" s="160"/>
      <c r="F230" s="162" t="s">
        <v>21</v>
      </c>
      <c r="G230" s="160"/>
      <c r="H230" s="163">
        <v>1</v>
      </c>
      <c r="J230" s="160"/>
      <c r="K230" s="160"/>
      <c r="L230" s="164"/>
      <c r="M230" s="165"/>
      <c r="N230" s="160"/>
      <c r="O230" s="160"/>
      <c r="P230" s="160"/>
      <c r="Q230" s="160"/>
      <c r="R230" s="160"/>
      <c r="S230" s="160"/>
      <c r="T230" s="166"/>
      <c r="AT230" s="167" t="s">
        <v>156</v>
      </c>
      <c r="AU230" s="167" t="s">
        <v>80</v>
      </c>
      <c r="AV230" s="167" t="s">
        <v>80</v>
      </c>
      <c r="AW230" s="167" t="s">
        <v>93</v>
      </c>
      <c r="AX230" s="167" t="s">
        <v>21</v>
      </c>
      <c r="AY230" s="167" t="s">
        <v>139</v>
      </c>
    </row>
    <row r="231" spans="2:65" s="6" customFormat="1" ht="15.75" customHeight="1">
      <c r="B231" s="23"/>
      <c r="C231" s="145" t="s">
        <v>428</v>
      </c>
      <c r="D231" s="145" t="s">
        <v>142</v>
      </c>
      <c r="E231" s="146" t="s">
        <v>1240</v>
      </c>
      <c r="F231" s="147" t="s">
        <v>1241</v>
      </c>
      <c r="G231" s="148" t="s">
        <v>145</v>
      </c>
      <c r="H231" s="149">
        <v>2</v>
      </c>
      <c r="I231" s="150"/>
      <c r="J231" s="151">
        <f>ROUND($I$231*$H$231,2)</f>
        <v>0</v>
      </c>
      <c r="K231" s="147" t="s">
        <v>1012</v>
      </c>
      <c r="L231" s="43"/>
      <c r="M231" s="152"/>
      <c r="N231" s="153" t="s">
        <v>43</v>
      </c>
      <c r="O231" s="24"/>
      <c r="P231" s="154">
        <f>$O$231*$H$231</f>
        <v>0</v>
      </c>
      <c r="Q231" s="154">
        <v>0.00207</v>
      </c>
      <c r="R231" s="154">
        <f>$Q$231*$H$231</f>
        <v>0.00414</v>
      </c>
      <c r="S231" s="154">
        <v>0</v>
      </c>
      <c r="T231" s="155">
        <f>$S$231*$H$231</f>
        <v>0</v>
      </c>
      <c r="AR231" s="89" t="s">
        <v>147</v>
      </c>
      <c r="AT231" s="89" t="s">
        <v>142</v>
      </c>
      <c r="AU231" s="89" t="s">
        <v>80</v>
      </c>
      <c r="AY231" s="6" t="s">
        <v>139</v>
      </c>
      <c r="BE231" s="156">
        <f>IF($N$231="základní",$J$231,0)</f>
        <v>0</v>
      </c>
      <c r="BF231" s="156">
        <f>IF($N$231="snížená",$J$231,0)</f>
        <v>0</v>
      </c>
      <c r="BG231" s="156">
        <f>IF($N$231="zákl. přenesená",$J$231,0)</f>
        <v>0</v>
      </c>
      <c r="BH231" s="156">
        <f>IF($N$231="sníž. přenesená",$J$231,0)</f>
        <v>0</v>
      </c>
      <c r="BI231" s="156">
        <f>IF($N$231="nulová",$J$231,0)</f>
        <v>0</v>
      </c>
      <c r="BJ231" s="89" t="s">
        <v>21</v>
      </c>
      <c r="BK231" s="156">
        <f>ROUND($I$231*$H$231,2)</f>
        <v>0</v>
      </c>
      <c r="BL231" s="89" t="s">
        <v>147</v>
      </c>
      <c r="BM231" s="89" t="s">
        <v>1242</v>
      </c>
    </row>
    <row r="232" spans="2:47" s="6" customFormat="1" ht="16.5" customHeight="1">
      <c r="B232" s="23"/>
      <c r="C232" s="24"/>
      <c r="D232" s="157" t="s">
        <v>149</v>
      </c>
      <c r="E232" s="24"/>
      <c r="F232" s="158" t="s">
        <v>1243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149</v>
      </c>
      <c r="AU232" s="6" t="s">
        <v>80</v>
      </c>
    </row>
    <row r="233" spans="2:51" s="6" customFormat="1" ht="15.75" customHeight="1">
      <c r="B233" s="159"/>
      <c r="C233" s="160"/>
      <c r="D233" s="161" t="s">
        <v>156</v>
      </c>
      <c r="E233" s="160"/>
      <c r="F233" s="162" t="s">
        <v>80</v>
      </c>
      <c r="G233" s="160"/>
      <c r="H233" s="163">
        <v>2</v>
      </c>
      <c r="J233" s="160"/>
      <c r="K233" s="160"/>
      <c r="L233" s="164"/>
      <c r="M233" s="165"/>
      <c r="N233" s="160"/>
      <c r="O233" s="160"/>
      <c r="P233" s="160"/>
      <c r="Q233" s="160"/>
      <c r="R233" s="160"/>
      <c r="S233" s="160"/>
      <c r="T233" s="166"/>
      <c r="AT233" s="167" t="s">
        <v>156</v>
      </c>
      <c r="AU233" s="167" t="s">
        <v>80</v>
      </c>
      <c r="AV233" s="167" t="s">
        <v>80</v>
      </c>
      <c r="AW233" s="167" t="s">
        <v>93</v>
      </c>
      <c r="AX233" s="167" t="s">
        <v>21</v>
      </c>
      <c r="AY233" s="167" t="s">
        <v>139</v>
      </c>
    </row>
    <row r="234" spans="2:63" s="132" customFormat="1" ht="30.75" customHeight="1">
      <c r="B234" s="133"/>
      <c r="C234" s="134"/>
      <c r="D234" s="134" t="s">
        <v>71</v>
      </c>
      <c r="E234" s="143" t="s">
        <v>200</v>
      </c>
      <c r="F234" s="143" t="s">
        <v>308</v>
      </c>
      <c r="G234" s="134"/>
      <c r="H234" s="134"/>
      <c r="J234" s="144">
        <f>$BK$234</f>
        <v>0</v>
      </c>
      <c r="K234" s="134"/>
      <c r="L234" s="137"/>
      <c r="M234" s="138"/>
      <c r="N234" s="134"/>
      <c r="O234" s="134"/>
      <c r="P234" s="139">
        <f>$P$235+SUM($P$236:$P$259)</f>
        <v>0</v>
      </c>
      <c r="Q234" s="134"/>
      <c r="R234" s="139">
        <f>$R$235+SUM($R$236:$R$259)</f>
        <v>0.7501562500000001</v>
      </c>
      <c r="S234" s="134"/>
      <c r="T234" s="140">
        <f>$T$235+SUM($T$236:$T$259)</f>
        <v>2.693</v>
      </c>
      <c r="AR234" s="141" t="s">
        <v>21</v>
      </c>
      <c r="AT234" s="141" t="s">
        <v>71</v>
      </c>
      <c r="AU234" s="141" t="s">
        <v>21</v>
      </c>
      <c r="AY234" s="141" t="s">
        <v>139</v>
      </c>
      <c r="BK234" s="142">
        <f>$BK$235+SUM($BK$236:$BK$259)</f>
        <v>0</v>
      </c>
    </row>
    <row r="235" spans="2:65" s="6" customFormat="1" ht="15.75" customHeight="1">
      <c r="B235" s="23"/>
      <c r="C235" s="145" t="s">
        <v>433</v>
      </c>
      <c r="D235" s="145" t="s">
        <v>142</v>
      </c>
      <c r="E235" s="146" t="s">
        <v>1244</v>
      </c>
      <c r="F235" s="147" t="s">
        <v>1245</v>
      </c>
      <c r="G235" s="148" t="s">
        <v>196</v>
      </c>
      <c r="H235" s="149">
        <v>4</v>
      </c>
      <c r="I235" s="150"/>
      <c r="J235" s="151">
        <f>ROUND($I$235*$H$235,2)</f>
        <v>0</v>
      </c>
      <c r="K235" s="147" t="s">
        <v>1012</v>
      </c>
      <c r="L235" s="43"/>
      <c r="M235" s="152"/>
      <c r="N235" s="153" t="s">
        <v>43</v>
      </c>
      <c r="O235" s="24"/>
      <c r="P235" s="154">
        <f>$O$235*$H$235</f>
        <v>0</v>
      </c>
      <c r="Q235" s="154">
        <v>0.1295</v>
      </c>
      <c r="R235" s="154">
        <f>$Q$235*$H$235</f>
        <v>0.518</v>
      </c>
      <c r="S235" s="154">
        <v>0</v>
      </c>
      <c r="T235" s="155">
        <f>$S$235*$H$235</f>
        <v>0</v>
      </c>
      <c r="AR235" s="89" t="s">
        <v>147</v>
      </c>
      <c r="AT235" s="89" t="s">
        <v>142</v>
      </c>
      <c r="AU235" s="89" t="s">
        <v>80</v>
      </c>
      <c r="AY235" s="6" t="s">
        <v>139</v>
      </c>
      <c r="BE235" s="156">
        <f>IF($N$235="základní",$J$235,0)</f>
        <v>0</v>
      </c>
      <c r="BF235" s="156">
        <f>IF($N$235="snížená",$J$235,0)</f>
        <v>0</v>
      </c>
      <c r="BG235" s="156">
        <f>IF($N$235="zákl. přenesená",$J$235,0)</f>
        <v>0</v>
      </c>
      <c r="BH235" s="156">
        <f>IF($N$235="sníž. přenesená",$J$235,0)</f>
        <v>0</v>
      </c>
      <c r="BI235" s="156">
        <f>IF($N$235="nulová",$J$235,0)</f>
        <v>0</v>
      </c>
      <c r="BJ235" s="89" t="s">
        <v>21</v>
      </c>
      <c r="BK235" s="156">
        <f>ROUND($I$235*$H$235,2)</f>
        <v>0</v>
      </c>
      <c r="BL235" s="89" t="s">
        <v>147</v>
      </c>
      <c r="BM235" s="89" t="s">
        <v>1246</v>
      </c>
    </row>
    <row r="236" spans="2:47" s="6" customFormat="1" ht="27" customHeight="1">
      <c r="B236" s="23"/>
      <c r="C236" s="24"/>
      <c r="D236" s="157" t="s">
        <v>149</v>
      </c>
      <c r="E236" s="24"/>
      <c r="F236" s="158" t="s">
        <v>1247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149</v>
      </c>
      <c r="AU236" s="6" t="s">
        <v>80</v>
      </c>
    </row>
    <row r="237" spans="2:65" s="6" customFormat="1" ht="15.75" customHeight="1">
      <c r="B237" s="23"/>
      <c r="C237" s="168" t="s">
        <v>441</v>
      </c>
      <c r="D237" s="168" t="s">
        <v>186</v>
      </c>
      <c r="E237" s="169" t="s">
        <v>1248</v>
      </c>
      <c r="F237" s="170" t="s">
        <v>1249</v>
      </c>
      <c r="G237" s="171" t="s">
        <v>145</v>
      </c>
      <c r="H237" s="172">
        <v>4</v>
      </c>
      <c r="I237" s="173"/>
      <c r="J237" s="174">
        <f>ROUND($I$237*$H$237,2)</f>
        <v>0</v>
      </c>
      <c r="K237" s="170" t="s">
        <v>1012</v>
      </c>
      <c r="L237" s="175"/>
      <c r="M237" s="176"/>
      <c r="N237" s="177" t="s">
        <v>43</v>
      </c>
      <c r="O237" s="24"/>
      <c r="P237" s="154">
        <f>$O$237*$H$237</f>
        <v>0</v>
      </c>
      <c r="Q237" s="154">
        <v>0.058</v>
      </c>
      <c r="R237" s="154">
        <f>$Q$237*$H$237</f>
        <v>0.232</v>
      </c>
      <c r="S237" s="154">
        <v>0</v>
      </c>
      <c r="T237" s="155">
        <f>$S$237*$H$237</f>
        <v>0</v>
      </c>
      <c r="AR237" s="89" t="s">
        <v>189</v>
      </c>
      <c r="AT237" s="89" t="s">
        <v>186</v>
      </c>
      <c r="AU237" s="89" t="s">
        <v>80</v>
      </c>
      <c r="AY237" s="6" t="s">
        <v>139</v>
      </c>
      <c r="BE237" s="156">
        <f>IF($N$237="základní",$J$237,0)</f>
        <v>0</v>
      </c>
      <c r="BF237" s="156">
        <f>IF($N$237="snížená",$J$237,0)</f>
        <v>0</v>
      </c>
      <c r="BG237" s="156">
        <f>IF($N$237="zákl. přenesená",$J$237,0)</f>
        <v>0</v>
      </c>
      <c r="BH237" s="156">
        <f>IF($N$237="sníž. přenesená",$J$237,0)</f>
        <v>0</v>
      </c>
      <c r="BI237" s="156">
        <f>IF($N$237="nulová",$J$237,0)</f>
        <v>0</v>
      </c>
      <c r="BJ237" s="89" t="s">
        <v>21</v>
      </c>
      <c r="BK237" s="156">
        <f>ROUND($I$237*$H$237,2)</f>
        <v>0</v>
      </c>
      <c r="BL237" s="89" t="s">
        <v>147</v>
      </c>
      <c r="BM237" s="89" t="s">
        <v>1250</v>
      </c>
    </row>
    <row r="238" spans="2:47" s="6" customFormat="1" ht="16.5" customHeight="1">
      <c r="B238" s="23"/>
      <c r="C238" s="24"/>
      <c r="D238" s="157" t="s">
        <v>149</v>
      </c>
      <c r="E238" s="24"/>
      <c r="F238" s="158" t="s">
        <v>1251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149</v>
      </c>
      <c r="AU238" s="6" t="s">
        <v>80</v>
      </c>
    </row>
    <row r="239" spans="2:65" s="6" customFormat="1" ht="15.75" customHeight="1">
      <c r="B239" s="23"/>
      <c r="C239" s="145" t="s">
        <v>446</v>
      </c>
      <c r="D239" s="145" t="s">
        <v>142</v>
      </c>
      <c r="E239" s="146" t="s">
        <v>1252</v>
      </c>
      <c r="F239" s="147" t="s">
        <v>1253</v>
      </c>
      <c r="G239" s="148" t="s">
        <v>196</v>
      </c>
      <c r="H239" s="149">
        <v>8</v>
      </c>
      <c r="I239" s="150"/>
      <c r="J239" s="151">
        <f>ROUND($I$239*$H$239,2)</f>
        <v>0</v>
      </c>
      <c r="K239" s="147" t="s">
        <v>1012</v>
      </c>
      <c r="L239" s="43"/>
      <c r="M239" s="152"/>
      <c r="N239" s="153" t="s">
        <v>43</v>
      </c>
      <c r="O239" s="24"/>
      <c r="P239" s="154">
        <f>$O$239*$H$239</f>
        <v>0</v>
      </c>
      <c r="Q239" s="154">
        <v>0</v>
      </c>
      <c r="R239" s="154">
        <f>$Q$239*$H$239</f>
        <v>0</v>
      </c>
      <c r="S239" s="154">
        <v>0</v>
      </c>
      <c r="T239" s="155">
        <f>$S$239*$H$239</f>
        <v>0</v>
      </c>
      <c r="AR239" s="89" t="s">
        <v>147</v>
      </c>
      <c r="AT239" s="89" t="s">
        <v>142</v>
      </c>
      <c r="AU239" s="89" t="s">
        <v>80</v>
      </c>
      <c r="AY239" s="6" t="s">
        <v>139</v>
      </c>
      <c r="BE239" s="156">
        <f>IF($N$239="základní",$J$239,0)</f>
        <v>0</v>
      </c>
      <c r="BF239" s="156">
        <f>IF($N$239="snížená",$J$239,0)</f>
        <v>0</v>
      </c>
      <c r="BG239" s="156">
        <f>IF($N$239="zákl. přenesená",$J$239,0)</f>
        <v>0</v>
      </c>
      <c r="BH239" s="156">
        <f>IF($N$239="sníž. přenesená",$J$239,0)</f>
        <v>0</v>
      </c>
      <c r="BI239" s="156">
        <f>IF($N$239="nulová",$J$239,0)</f>
        <v>0</v>
      </c>
      <c r="BJ239" s="89" t="s">
        <v>21</v>
      </c>
      <c r="BK239" s="156">
        <f>ROUND($I$239*$H$239,2)</f>
        <v>0</v>
      </c>
      <c r="BL239" s="89" t="s">
        <v>147</v>
      </c>
      <c r="BM239" s="89" t="s">
        <v>1254</v>
      </c>
    </row>
    <row r="240" spans="2:47" s="6" customFormat="1" ht="16.5" customHeight="1">
      <c r="B240" s="23"/>
      <c r="C240" s="24"/>
      <c r="D240" s="157" t="s">
        <v>149</v>
      </c>
      <c r="E240" s="24"/>
      <c r="F240" s="158" t="s">
        <v>1255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149</v>
      </c>
      <c r="AU240" s="6" t="s">
        <v>80</v>
      </c>
    </row>
    <row r="241" spans="2:51" s="6" customFormat="1" ht="15.75" customHeight="1">
      <c r="B241" s="159"/>
      <c r="C241" s="160"/>
      <c r="D241" s="161" t="s">
        <v>156</v>
      </c>
      <c r="E241" s="160"/>
      <c r="F241" s="162" t="s">
        <v>1256</v>
      </c>
      <c r="G241" s="160"/>
      <c r="H241" s="163">
        <v>8</v>
      </c>
      <c r="J241" s="160"/>
      <c r="K241" s="160"/>
      <c r="L241" s="164"/>
      <c r="M241" s="165"/>
      <c r="N241" s="160"/>
      <c r="O241" s="160"/>
      <c r="P241" s="160"/>
      <c r="Q241" s="160"/>
      <c r="R241" s="160"/>
      <c r="S241" s="160"/>
      <c r="T241" s="166"/>
      <c r="AT241" s="167" t="s">
        <v>156</v>
      </c>
      <c r="AU241" s="167" t="s">
        <v>80</v>
      </c>
      <c r="AV241" s="167" t="s">
        <v>80</v>
      </c>
      <c r="AW241" s="167" t="s">
        <v>93</v>
      </c>
      <c r="AX241" s="167" t="s">
        <v>21</v>
      </c>
      <c r="AY241" s="167" t="s">
        <v>139</v>
      </c>
    </row>
    <row r="242" spans="2:65" s="6" customFormat="1" ht="15.75" customHeight="1">
      <c r="B242" s="23"/>
      <c r="C242" s="145" t="s">
        <v>453</v>
      </c>
      <c r="D242" s="145" t="s">
        <v>142</v>
      </c>
      <c r="E242" s="146" t="s">
        <v>1257</v>
      </c>
      <c r="F242" s="147" t="s">
        <v>1258</v>
      </c>
      <c r="G242" s="148" t="s">
        <v>153</v>
      </c>
      <c r="H242" s="149">
        <v>15.625</v>
      </c>
      <c r="I242" s="150"/>
      <c r="J242" s="151">
        <f>ROUND($I$242*$H$242,2)</f>
        <v>0</v>
      </c>
      <c r="K242" s="147" t="s">
        <v>1012</v>
      </c>
      <c r="L242" s="43"/>
      <c r="M242" s="152"/>
      <c r="N242" s="153" t="s">
        <v>43</v>
      </c>
      <c r="O242" s="24"/>
      <c r="P242" s="154">
        <f>$O$242*$H$242</f>
        <v>0</v>
      </c>
      <c r="Q242" s="154">
        <v>1E-05</v>
      </c>
      <c r="R242" s="154">
        <f>$Q$242*$H$242</f>
        <v>0.00015625</v>
      </c>
      <c r="S242" s="154">
        <v>0</v>
      </c>
      <c r="T242" s="155">
        <f>$S$242*$H$242</f>
        <v>0</v>
      </c>
      <c r="AR242" s="89" t="s">
        <v>147</v>
      </c>
      <c r="AT242" s="89" t="s">
        <v>142</v>
      </c>
      <c r="AU242" s="89" t="s">
        <v>80</v>
      </c>
      <c r="AY242" s="6" t="s">
        <v>139</v>
      </c>
      <c r="BE242" s="156">
        <f>IF($N$242="základní",$J$242,0)</f>
        <v>0</v>
      </c>
      <c r="BF242" s="156">
        <f>IF($N$242="snížená",$J$242,0)</f>
        <v>0</v>
      </c>
      <c r="BG242" s="156">
        <f>IF($N$242="zákl. přenesená",$J$242,0)</f>
        <v>0</v>
      </c>
      <c r="BH242" s="156">
        <f>IF($N$242="sníž. přenesená",$J$242,0)</f>
        <v>0</v>
      </c>
      <c r="BI242" s="156">
        <f>IF($N$242="nulová",$J$242,0)</f>
        <v>0</v>
      </c>
      <c r="BJ242" s="89" t="s">
        <v>21</v>
      </c>
      <c r="BK242" s="156">
        <f>ROUND($I$242*$H$242,2)</f>
        <v>0</v>
      </c>
      <c r="BL242" s="89" t="s">
        <v>147</v>
      </c>
      <c r="BM242" s="89" t="s">
        <v>1259</v>
      </c>
    </row>
    <row r="243" spans="2:47" s="6" customFormat="1" ht="16.5" customHeight="1">
      <c r="B243" s="23"/>
      <c r="C243" s="24"/>
      <c r="D243" s="157" t="s">
        <v>149</v>
      </c>
      <c r="E243" s="24"/>
      <c r="F243" s="158" t="s">
        <v>1258</v>
      </c>
      <c r="G243" s="24"/>
      <c r="H243" s="24"/>
      <c r="J243" s="24"/>
      <c r="K243" s="24"/>
      <c r="L243" s="43"/>
      <c r="M243" s="56"/>
      <c r="N243" s="24"/>
      <c r="O243" s="24"/>
      <c r="P243" s="24"/>
      <c r="Q243" s="24"/>
      <c r="R243" s="24"/>
      <c r="S243" s="24"/>
      <c r="T243" s="57"/>
      <c r="AT243" s="6" t="s">
        <v>149</v>
      </c>
      <c r="AU243" s="6" t="s">
        <v>80</v>
      </c>
    </row>
    <row r="244" spans="2:51" s="6" customFormat="1" ht="15.75" customHeight="1">
      <c r="B244" s="159"/>
      <c r="C244" s="160"/>
      <c r="D244" s="161" t="s">
        <v>156</v>
      </c>
      <c r="E244" s="160"/>
      <c r="F244" s="162" t="s">
        <v>1260</v>
      </c>
      <c r="G244" s="160"/>
      <c r="H244" s="163">
        <v>15.625</v>
      </c>
      <c r="J244" s="160"/>
      <c r="K244" s="160"/>
      <c r="L244" s="164"/>
      <c r="M244" s="165"/>
      <c r="N244" s="160"/>
      <c r="O244" s="160"/>
      <c r="P244" s="160"/>
      <c r="Q244" s="160"/>
      <c r="R244" s="160"/>
      <c r="S244" s="160"/>
      <c r="T244" s="166"/>
      <c r="AT244" s="167" t="s">
        <v>156</v>
      </c>
      <c r="AU244" s="167" t="s">
        <v>80</v>
      </c>
      <c r="AV244" s="167" t="s">
        <v>80</v>
      </c>
      <c r="AW244" s="167" t="s">
        <v>93</v>
      </c>
      <c r="AX244" s="167" t="s">
        <v>21</v>
      </c>
      <c r="AY244" s="167" t="s">
        <v>139</v>
      </c>
    </row>
    <row r="245" spans="2:65" s="6" customFormat="1" ht="15.75" customHeight="1">
      <c r="B245" s="23"/>
      <c r="C245" s="145" t="s">
        <v>457</v>
      </c>
      <c r="D245" s="145" t="s">
        <v>142</v>
      </c>
      <c r="E245" s="146" t="s">
        <v>1261</v>
      </c>
      <c r="F245" s="147" t="s">
        <v>1262</v>
      </c>
      <c r="G245" s="148" t="s">
        <v>145</v>
      </c>
      <c r="H245" s="149">
        <v>2</v>
      </c>
      <c r="I245" s="150"/>
      <c r="J245" s="151">
        <f>ROUND($I$245*$H$245,2)</f>
        <v>0</v>
      </c>
      <c r="K245" s="147"/>
      <c r="L245" s="43"/>
      <c r="M245" s="152"/>
      <c r="N245" s="153" t="s">
        <v>43</v>
      </c>
      <c r="O245" s="24"/>
      <c r="P245" s="154">
        <f>$O$245*$H$245</f>
        <v>0</v>
      </c>
      <c r="Q245" s="154">
        <v>0</v>
      </c>
      <c r="R245" s="154">
        <f>$Q$245*$H$245</f>
        <v>0</v>
      </c>
      <c r="S245" s="154">
        <v>0</v>
      </c>
      <c r="T245" s="155">
        <f>$S$245*$H$245</f>
        <v>0</v>
      </c>
      <c r="AR245" s="89" t="s">
        <v>147</v>
      </c>
      <c r="AT245" s="89" t="s">
        <v>142</v>
      </c>
      <c r="AU245" s="89" t="s">
        <v>80</v>
      </c>
      <c r="AY245" s="6" t="s">
        <v>139</v>
      </c>
      <c r="BE245" s="156">
        <f>IF($N$245="základní",$J$245,0)</f>
        <v>0</v>
      </c>
      <c r="BF245" s="156">
        <f>IF($N$245="snížená",$J$245,0)</f>
        <v>0</v>
      </c>
      <c r="BG245" s="156">
        <f>IF($N$245="zákl. přenesená",$J$245,0)</f>
        <v>0</v>
      </c>
      <c r="BH245" s="156">
        <f>IF($N$245="sníž. přenesená",$J$245,0)</f>
        <v>0</v>
      </c>
      <c r="BI245" s="156">
        <f>IF($N$245="nulová",$J$245,0)</f>
        <v>0</v>
      </c>
      <c r="BJ245" s="89" t="s">
        <v>21</v>
      </c>
      <c r="BK245" s="156">
        <f>ROUND($I$245*$H$245,2)</f>
        <v>0</v>
      </c>
      <c r="BL245" s="89" t="s">
        <v>147</v>
      </c>
      <c r="BM245" s="89" t="s">
        <v>1263</v>
      </c>
    </row>
    <row r="246" spans="2:47" s="6" customFormat="1" ht="16.5" customHeight="1">
      <c r="B246" s="23"/>
      <c r="C246" s="24"/>
      <c r="D246" s="157" t="s">
        <v>149</v>
      </c>
      <c r="E246" s="24"/>
      <c r="F246" s="158" t="s">
        <v>1264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149</v>
      </c>
      <c r="AU246" s="6" t="s">
        <v>80</v>
      </c>
    </row>
    <row r="247" spans="2:51" s="6" customFormat="1" ht="15.75" customHeight="1">
      <c r="B247" s="159"/>
      <c r="C247" s="160"/>
      <c r="D247" s="161" t="s">
        <v>156</v>
      </c>
      <c r="E247" s="160"/>
      <c r="F247" s="162" t="s">
        <v>80</v>
      </c>
      <c r="G247" s="160"/>
      <c r="H247" s="163">
        <v>2</v>
      </c>
      <c r="J247" s="160"/>
      <c r="K247" s="160"/>
      <c r="L247" s="164"/>
      <c r="M247" s="165"/>
      <c r="N247" s="160"/>
      <c r="O247" s="160"/>
      <c r="P247" s="160"/>
      <c r="Q247" s="160"/>
      <c r="R247" s="160"/>
      <c r="S247" s="160"/>
      <c r="T247" s="166"/>
      <c r="AT247" s="167" t="s">
        <v>156</v>
      </c>
      <c r="AU247" s="167" t="s">
        <v>80</v>
      </c>
      <c r="AV247" s="167" t="s">
        <v>80</v>
      </c>
      <c r="AW247" s="167" t="s">
        <v>93</v>
      </c>
      <c r="AX247" s="167" t="s">
        <v>21</v>
      </c>
      <c r="AY247" s="167" t="s">
        <v>139</v>
      </c>
    </row>
    <row r="248" spans="2:65" s="6" customFormat="1" ht="15.75" customHeight="1">
      <c r="B248" s="23"/>
      <c r="C248" s="145" t="s">
        <v>463</v>
      </c>
      <c r="D248" s="145" t="s">
        <v>142</v>
      </c>
      <c r="E248" s="146" t="s">
        <v>1265</v>
      </c>
      <c r="F248" s="147" t="s">
        <v>1266</v>
      </c>
      <c r="G248" s="148" t="s">
        <v>145</v>
      </c>
      <c r="H248" s="149">
        <v>2</v>
      </c>
      <c r="I248" s="150"/>
      <c r="J248" s="151">
        <f>ROUND($I$248*$H$248,2)</f>
        <v>0</v>
      </c>
      <c r="K248" s="147"/>
      <c r="L248" s="43"/>
      <c r="M248" s="152"/>
      <c r="N248" s="153" t="s">
        <v>43</v>
      </c>
      <c r="O248" s="24"/>
      <c r="P248" s="154">
        <f>$O$248*$H$248</f>
        <v>0</v>
      </c>
      <c r="Q248" s="154">
        <v>0</v>
      </c>
      <c r="R248" s="154">
        <f>$Q$248*$H$248</f>
        <v>0</v>
      </c>
      <c r="S248" s="154">
        <v>0</v>
      </c>
      <c r="T248" s="155">
        <f>$S$248*$H$248</f>
        <v>0</v>
      </c>
      <c r="AR248" s="89" t="s">
        <v>147</v>
      </c>
      <c r="AT248" s="89" t="s">
        <v>142</v>
      </c>
      <c r="AU248" s="89" t="s">
        <v>80</v>
      </c>
      <c r="AY248" s="6" t="s">
        <v>139</v>
      </c>
      <c r="BE248" s="156">
        <f>IF($N$248="základní",$J$248,0)</f>
        <v>0</v>
      </c>
      <c r="BF248" s="156">
        <f>IF($N$248="snížená",$J$248,0)</f>
        <v>0</v>
      </c>
      <c r="BG248" s="156">
        <f>IF($N$248="zákl. přenesená",$J$248,0)</f>
        <v>0</v>
      </c>
      <c r="BH248" s="156">
        <f>IF($N$248="sníž. přenesená",$J$248,0)</f>
        <v>0</v>
      </c>
      <c r="BI248" s="156">
        <f>IF($N$248="nulová",$J$248,0)</f>
        <v>0</v>
      </c>
      <c r="BJ248" s="89" t="s">
        <v>21</v>
      </c>
      <c r="BK248" s="156">
        <f>ROUND($I$248*$H$248,2)</f>
        <v>0</v>
      </c>
      <c r="BL248" s="89" t="s">
        <v>147</v>
      </c>
      <c r="BM248" s="89" t="s">
        <v>1267</v>
      </c>
    </row>
    <row r="249" spans="2:47" s="6" customFormat="1" ht="16.5" customHeight="1">
      <c r="B249" s="23"/>
      <c r="C249" s="24"/>
      <c r="D249" s="157" t="s">
        <v>149</v>
      </c>
      <c r="E249" s="24"/>
      <c r="F249" s="158" t="s">
        <v>1268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149</v>
      </c>
      <c r="AU249" s="6" t="s">
        <v>80</v>
      </c>
    </row>
    <row r="250" spans="2:51" s="6" customFormat="1" ht="15.75" customHeight="1">
      <c r="B250" s="159"/>
      <c r="C250" s="160"/>
      <c r="D250" s="161" t="s">
        <v>156</v>
      </c>
      <c r="E250" s="160"/>
      <c r="F250" s="162" t="s">
        <v>80</v>
      </c>
      <c r="G250" s="160"/>
      <c r="H250" s="163">
        <v>2</v>
      </c>
      <c r="J250" s="160"/>
      <c r="K250" s="160"/>
      <c r="L250" s="164"/>
      <c r="M250" s="165"/>
      <c r="N250" s="160"/>
      <c r="O250" s="160"/>
      <c r="P250" s="160"/>
      <c r="Q250" s="160"/>
      <c r="R250" s="160"/>
      <c r="S250" s="160"/>
      <c r="T250" s="166"/>
      <c r="AT250" s="167" t="s">
        <v>156</v>
      </c>
      <c r="AU250" s="167" t="s">
        <v>80</v>
      </c>
      <c r="AV250" s="167" t="s">
        <v>80</v>
      </c>
      <c r="AW250" s="167" t="s">
        <v>93</v>
      </c>
      <c r="AX250" s="167" t="s">
        <v>21</v>
      </c>
      <c r="AY250" s="167" t="s">
        <v>139</v>
      </c>
    </row>
    <row r="251" spans="2:65" s="6" customFormat="1" ht="15.75" customHeight="1">
      <c r="B251" s="23"/>
      <c r="C251" s="145" t="s">
        <v>468</v>
      </c>
      <c r="D251" s="145" t="s">
        <v>142</v>
      </c>
      <c r="E251" s="146" t="s">
        <v>1269</v>
      </c>
      <c r="F251" s="147" t="s">
        <v>1270</v>
      </c>
      <c r="G251" s="148" t="s">
        <v>153</v>
      </c>
      <c r="H251" s="149">
        <v>1.25</v>
      </c>
      <c r="I251" s="150"/>
      <c r="J251" s="151">
        <f>ROUND($I$251*$H$251,2)</f>
        <v>0</v>
      </c>
      <c r="K251" s="147" t="s">
        <v>1012</v>
      </c>
      <c r="L251" s="43"/>
      <c r="M251" s="152"/>
      <c r="N251" s="153" t="s">
        <v>43</v>
      </c>
      <c r="O251" s="24"/>
      <c r="P251" s="154">
        <f>$O$251*$H$251</f>
        <v>0</v>
      </c>
      <c r="Q251" s="154">
        <v>0</v>
      </c>
      <c r="R251" s="154">
        <f>$Q$251*$H$251</f>
        <v>0</v>
      </c>
      <c r="S251" s="154">
        <v>2.1</v>
      </c>
      <c r="T251" s="155">
        <f>$S$251*$H$251</f>
        <v>2.625</v>
      </c>
      <c r="AR251" s="89" t="s">
        <v>147</v>
      </c>
      <c r="AT251" s="89" t="s">
        <v>142</v>
      </c>
      <c r="AU251" s="89" t="s">
        <v>80</v>
      </c>
      <c r="AY251" s="6" t="s">
        <v>139</v>
      </c>
      <c r="BE251" s="156">
        <f>IF($N$251="základní",$J$251,0)</f>
        <v>0</v>
      </c>
      <c r="BF251" s="156">
        <f>IF($N$251="snížená",$J$251,0)</f>
        <v>0</v>
      </c>
      <c r="BG251" s="156">
        <f>IF($N$251="zákl. přenesená",$J$251,0)</f>
        <v>0</v>
      </c>
      <c r="BH251" s="156">
        <f>IF($N$251="sníž. přenesená",$J$251,0)</f>
        <v>0</v>
      </c>
      <c r="BI251" s="156">
        <f>IF($N$251="nulová",$J$251,0)</f>
        <v>0</v>
      </c>
      <c r="BJ251" s="89" t="s">
        <v>21</v>
      </c>
      <c r="BK251" s="156">
        <f>ROUND($I$251*$H$251,2)</f>
        <v>0</v>
      </c>
      <c r="BL251" s="89" t="s">
        <v>147</v>
      </c>
      <c r="BM251" s="89" t="s">
        <v>1271</v>
      </c>
    </row>
    <row r="252" spans="2:47" s="6" customFormat="1" ht="16.5" customHeight="1">
      <c r="B252" s="23"/>
      <c r="C252" s="24"/>
      <c r="D252" s="157" t="s">
        <v>149</v>
      </c>
      <c r="E252" s="24"/>
      <c r="F252" s="158" t="s">
        <v>1272</v>
      </c>
      <c r="G252" s="24"/>
      <c r="H252" s="24"/>
      <c r="J252" s="24"/>
      <c r="K252" s="24"/>
      <c r="L252" s="43"/>
      <c r="M252" s="56"/>
      <c r="N252" s="24"/>
      <c r="O252" s="24"/>
      <c r="P252" s="24"/>
      <c r="Q252" s="24"/>
      <c r="R252" s="24"/>
      <c r="S252" s="24"/>
      <c r="T252" s="57"/>
      <c r="AT252" s="6" t="s">
        <v>149</v>
      </c>
      <c r="AU252" s="6" t="s">
        <v>80</v>
      </c>
    </row>
    <row r="253" spans="2:51" s="6" customFormat="1" ht="15.75" customHeight="1">
      <c r="B253" s="159"/>
      <c r="C253" s="160"/>
      <c r="D253" s="161" t="s">
        <v>156</v>
      </c>
      <c r="E253" s="160"/>
      <c r="F253" s="162" t="s">
        <v>1273</v>
      </c>
      <c r="G253" s="160"/>
      <c r="H253" s="163">
        <v>1.25</v>
      </c>
      <c r="J253" s="160"/>
      <c r="K253" s="160"/>
      <c r="L253" s="164"/>
      <c r="M253" s="165"/>
      <c r="N253" s="160"/>
      <c r="O253" s="160"/>
      <c r="P253" s="160"/>
      <c r="Q253" s="160"/>
      <c r="R253" s="160"/>
      <c r="S253" s="160"/>
      <c r="T253" s="166"/>
      <c r="AT253" s="167" t="s">
        <v>156</v>
      </c>
      <c r="AU253" s="167" t="s">
        <v>80</v>
      </c>
      <c r="AV253" s="167" t="s">
        <v>80</v>
      </c>
      <c r="AW253" s="167" t="s">
        <v>93</v>
      </c>
      <c r="AX253" s="167" t="s">
        <v>21</v>
      </c>
      <c r="AY253" s="167" t="s">
        <v>139</v>
      </c>
    </row>
    <row r="254" spans="2:65" s="6" customFormat="1" ht="15.75" customHeight="1">
      <c r="B254" s="23"/>
      <c r="C254" s="145" t="s">
        <v>472</v>
      </c>
      <c r="D254" s="145" t="s">
        <v>142</v>
      </c>
      <c r="E254" s="146" t="s">
        <v>1274</v>
      </c>
      <c r="F254" s="147" t="s">
        <v>1275</v>
      </c>
      <c r="G254" s="148" t="s">
        <v>145</v>
      </c>
      <c r="H254" s="149">
        <v>2</v>
      </c>
      <c r="I254" s="150"/>
      <c r="J254" s="151">
        <f>ROUND($I$254*$H$254,2)</f>
        <v>0</v>
      </c>
      <c r="K254" s="147" t="s">
        <v>1012</v>
      </c>
      <c r="L254" s="43"/>
      <c r="M254" s="152"/>
      <c r="N254" s="153" t="s">
        <v>43</v>
      </c>
      <c r="O254" s="24"/>
      <c r="P254" s="154">
        <f>$O$254*$H$254</f>
        <v>0</v>
      </c>
      <c r="Q254" s="154">
        <v>0</v>
      </c>
      <c r="R254" s="154">
        <f>$Q$254*$H$254</f>
        <v>0</v>
      </c>
      <c r="S254" s="154">
        <v>0.03</v>
      </c>
      <c r="T254" s="155">
        <f>$S$254*$H$254</f>
        <v>0.06</v>
      </c>
      <c r="AR254" s="89" t="s">
        <v>147</v>
      </c>
      <c r="AT254" s="89" t="s">
        <v>142</v>
      </c>
      <c r="AU254" s="89" t="s">
        <v>80</v>
      </c>
      <c r="AY254" s="6" t="s">
        <v>139</v>
      </c>
      <c r="BE254" s="156">
        <f>IF($N$254="základní",$J$254,0)</f>
        <v>0</v>
      </c>
      <c r="BF254" s="156">
        <f>IF($N$254="snížená",$J$254,0)</f>
        <v>0</v>
      </c>
      <c r="BG254" s="156">
        <f>IF($N$254="zákl. přenesená",$J$254,0)</f>
        <v>0</v>
      </c>
      <c r="BH254" s="156">
        <f>IF($N$254="sníž. přenesená",$J$254,0)</f>
        <v>0</v>
      </c>
      <c r="BI254" s="156">
        <f>IF($N$254="nulová",$J$254,0)</f>
        <v>0</v>
      </c>
      <c r="BJ254" s="89" t="s">
        <v>21</v>
      </c>
      <c r="BK254" s="156">
        <f>ROUND($I$254*$H$254,2)</f>
        <v>0</v>
      </c>
      <c r="BL254" s="89" t="s">
        <v>147</v>
      </c>
      <c r="BM254" s="89" t="s">
        <v>1276</v>
      </c>
    </row>
    <row r="255" spans="2:47" s="6" customFormat="1" ht="16.5" customHeight="1">
      <c r="B255" s="23"/>
      <c r="C255" s="24"/>
      <c r="D255" s="157" t="s">
        <v>149</v>
      </c>
      <c r="E255" s="24"/>
      <c r="F255" s="158" t="s">
        <v>1277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149</v>
      </c>
      <c r="AU255" s="6" t="s">
        <v>80</v>
      </c>
    </row>
    <row r="256" spans="2:51" s="6" customFormat="1" ht="15.75" customHeight="1">
      <c r="B256" s="159"/>
      <c r="C256" s="160"/>
      <c r="D256" s="161" t="s">
        <v>156</v>
      </c>
      <c r="E256" s="160"/>
      <c r="F256" s="162" t="s">
        <v>80</v>
      </c>
      <c r="G256" s="160"/>
      <c r="H256" s="163">
        <v>2</v>
      </c>
      <c r="J256" s="160"/>
      <c r="K256" s="160"/>
      <c r="L256" s="164"/>
      <c r="M256" s="165"/>
      <c r="N256" s="160"/>
      <c r="O256" s="160"/>
      <c r="P256" s="160"/>
      <c r="Q256" s="160"/>
      <c r="R256" s="160"/>
      <c r="S256" s="160"/>
      <c r="T256" s="166"/>
      <c r="AT256" s="167" t="s">
        <v>156</v>
      </c>
      <c r="AU256" s="167" t="s">
        <v>80</v>
      </c>
      <c r="AV256" s="167" t="s">
        <v>80</v>
      </c>
      <c r="AW256" s="167" t="s">
        <v>93</v>
      </c>
      <c r="AX256" s="167" t="s">
        <v>21</v>
      </c>
      <c r="AY256" s="167" t="s">
        <v>139</v>
      </c>
    </row>
    <row r="257" spans="2:65" s="6" customFormat="1" ht="15.75" customHeight="1">
      <c r="B257" s="23"/>
      <c r="C257" s="145" t="s">
        <v>476</v>
      </c>
      <c r="D257" s="145" t="s">
        <v>142</v>
      </c>
      <c r="E257" s="146" t="s">
        <v>1278</v>
      </c>
      <c r="F257" s="147" t="s">
        <v>1279</v>
      </c>
      <c r="G257" s="148" t="s">
        <v>145</v>
      </c>
      <c r="H257" s="149">
        <v>1</v>
      </c>
      <c r="I257" s="150"/>
      <c r="J257" s="151">
        <f>ROUND($I$257*$H$257,2)</f>
        <v>0</v>
      </c>
      <c r="K257" s="147" t="s">
        <v>1012</v>
      </c>
      <c r="L257" s="43"/>
      <c r="M257" s="152"/>
      <c r="N257" s="153" t="s">
        <v>43</v>
      </c>
      <c r="O257" s="24"/>
      <c r="P257" s="154">
        <f>$O$257*$H$257</f>
        <v>0</v>
      </c>
      <c r="Q257" s="154">
        <v>0</v>
      </c>
      <c r="R257" s="154">
        <f>$Q$257*$H$257</f>
        <v>0</v>
      </c>
      <c r="S257" s="154">
        <v>0.008</v>
      </c>
      <c r="T257" s="155">
        <f>$S$257*$H$257</f>
        <v>0.008</v>
      </c>
      <c r="AR257" s="89" t="s">
        <v>147</v>
      </c>
      <c r="AT257" s="89" t="s">
        <v>142</v>
      </c>
      <c r="AU257" s="89" t="s">
        <v>80</v>
      </c>
      <c r="AY257" s="6" t="s">
        <v>139</v>
      </c>
      <c r="BE257" s="156">
        <f>IF($N$257="základní",$J$257,0)</f>
        <v>0</v>
      </c>
      <c r="BF257" s="156">
        <f>IF($N$257="snížená",$J$257,0)</f>
        <v>0</v>
      </c>
      <c r="BG257" s="156">
        <f>IF($N$257="zákl. přenesená",$J$257,0)</f>
        <v>0</v>
      </c>
      <c r="BH257" s="156">
        <f>IF($N$257="sníž. přenesená",$J$257,0)</f>
        <v>0</v>
      </c>
      <c r="BI257" s="156">
        <f>IF($N$257="nulová",$J$257,0)</f>
        <v>0</v>
      </c>
      <c r="BJ257" s="89" t="s">
        <v>21</v>
      </c>
      <c r="BK257" s="156">
        <f>ROUND($I$257*$H$257,2)</f>
        <v>0</v>
      </c>
      <c r="BL257" s="89" t="s">
        <v>147</v>
      </c>
      <c r="BM257" s="89" t="s">
        <v>1280</v>
      </c>
    </row>
    <row r="258" spans="2:47" s="6" customFormat="1" ht="27" customHeight="1">
      <c r="B258" s="23"/>
      <c r="C258" s="24"/>
      <c r="D258" s="157" t="s">
        <v>149</v>
      </c>
      <c r="E258" s="24"/>
      <c r="F258" s="158" t="s">
        <v>1281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149</v>
      </c>
      <c r="AU258" s="6" t="s">
        <v>80</v>
      </c>
    </row>
    <row r="259" spans="2:63" s="132" customFormat="1" ht="23.25" customHeight="1">
      <c r="B259" s="133"/>
      <c r="C259" s="134"/>
      <c r="D259" s="134" t="s">
        <v>71</v>
      </c>
      <c r="E259" s="143" t="s">
        <v>412</v>
      </c>
      <c r="F259" s="143" t="s">
        <v>413</v>
      </c>
      <c r="G259" s="134"/>
      <c r="H259" s="134"/>
      <c r="J259" s="144">
        <f>$BK$259</f>
        <v>0</v>
      </c>
      <c r="K259" s="134"/>
      <c r="L259" s="137"/>
      <c r="M259" s="138"/>
      <c r="N259" s="134"/>
      <c r="O259" s="134"/>
      <c r="P259" s="139">
        <f>SUM($P$260:$P$261)</f>
        <v>0</v>
      </c>
      <c r="Q259" s="134"/>
      <c r="R259" s="139">
        <f>SUM($R$260:$R$261)</f>
        <v>0</v>
      </c>
      <c r="S259" s="134"/>
      <c r="T259" s="140">
        <f>SUM($T$260:$T$261)</f>
        <v>0</v>
      </c>
      <c r="AR259" s="141" t="s">
        <v>21</v>
      </c>
      <c r="AT259" s="141" t="s">
        <v>71</v>
      </c>
      <c r="AU259" s="141" t="s">
        <v>80</v>
      </c>
      <c r="AY259" s="141" t="s">
        <v>139</v>
      </c>
      <c r="BK259" s="142">
        <f>SUM($BK$260:$BK$261)</f>
        <v>0</v>
      </c>
    </row>
    <row r="260" spans="2:65" s="6" customFormat="1" ht="15.75" customHeight="1">
      <c r="B260" s="23"/>
      <c r="C260" s="145" t="s">
        <v>481</v>
      </c>
      <c r="D260" s="145" t="s">
        <v>142</v>
      </c>
      <c r="E260" s="146" t="s">
        <v>1282</v>
      </c>
      <c r="F260" s="147" t="s">
        <v>1283</v>
      </c>
      <c r="G260" s="148" t="s">
        <v>180</v>
      </c>
      <c r="H260" s="149">
        <v>65.324</v>
      </c>
      <c r="I260" s="150"/>
      <c r="J260" s="151">
        <f>ROUND($I$260*$H$260,2)</f>
        <v>0</v>
      </c>
      <c r="K260" s="147" t="s">
        <v>1012</v>
      </c>
      <c r="L260" s="43"/>
      <c r="M260" s="152"/>
      <c r="N260" s="153" t="s">
        <v>43</v>
      </c>
      <c r="O260" s="24"/>
      <c r="P260" s="154">
        <f>$O$260*$H$260</f>
        <v>0</v>
      </c>
      <c r="Q260" s="154">
        <v>0</v>
      </c>
      <c r="R260" s="154">
        <f>$Q$260*$H$260</f>
        <v>0</v>
      </c>
      <c r="S260" s="154">
        <v>0</v>
      </c>
      <c r="T260" s="155">
        <f>$S$260*$H$260</f>
        <v>0</v>
      </c>
      <c r="AR260" s="89" t="s">
        <v>147</v>
      </c>
      <c r="AT260" s="89" t="s">
        <v>142</v>
      </c>
      <c r="AU260" s="89" t="s">
        <v>140</v>
      </c>
      <c r="AY260" s="6" t="s">
        <v>139</v>
      </c>
      <c r="BE260" s="156">
        <f>IF($N$260="základní",$J$260,0)</f>
        <v>0</v>
      </c>
      <c r="BF260" s="156">
        <f>IF($N$260="snížená",$J$260,0)</f>
        <v>0</v>
      </c>
      <c r="BG260" s="156">
        <f>IF($N$260="zákl. přenesená",$J$260,0)</f>
        <v>0</v>
      </c>
      <c r="BH260" s="156">
        <f>IF($N$260="sníž. přenesená",$J$260,0)</f>
        <v>0</v>
      </c>
      <c r="BI260" s="156">
        <f>IF($N$260="nulová",$J$260,0)</f>
        <v>0</v>
      </c>
      <c r="BJ260" s="89" t="s">
        <v>21</v>
      </c>
      <c r="BK260" s="156">
        <f>ROUND($I$260*$H$260,2)</f>
        <v>0</v>
      </c>
      <c r="BL260" s="89" t="s">
        <v>147</v>
      </c>
      <c r="BM260" s="89" t="s">
        <v>1284</v>
      </c>
    </row>
    <row r="261" spans="2:47" s="6" customFormat="1" ht="27" customHeight="1">
      <c r="B261" s="23"/>
      <c r="C261" s="24"/>
      <c r="D261" s="157" t="s">
        <v>149</v>
      </c>
      <c r="E261" s="24"/>
      <c r="F261" s="158" t="s">
        <v>1285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149</v>
      </c>
      <c r="AU261" s="6" t="s">
        <v>140</v>
      </c>
    </row>
    <row r="262" spans="2:63" s="132" customFormat="1" ht="30.75" customHeight="1">
      <c r="B262" s="133"/>
      <c r="C262" s="134"/>
      <c r="D262" s="134" t="s">
        <v>71</v>
      </c>
      <c r="E262" s="143" t="s">
        <v>1286</v>
      </c>
      <c r="F262" s="143" t="s">
        <v>1287</v>
      </c>
      <c r="G262" s="134"/>
      <c r="H262" s="134"/>
      <c r="J262" s="144">
        <f>$BK$262</f>
        <v>0</v>
      </c>
      <c r="K262" s="134"/>
      <c r="L262" s="137"/>
      <c r="M262" s="138"/>
      <c r="N262" s="134"/>
      <c r="O262" s="134"/>
      <c r="P262" s="139">
        <f>SUM($P$263:$P$264)</f>
        <v>0</v>
      </c>
      <c r="Q262" s="134"/>
      <c r="R262" s="139">
        <f>SUM($R$263:$R$264)</f>
        <v>0</v>
      </c>
      <c r="S262" s="134"/>
      <c r="T262" s="140">
        <f>SUM($T$263:$T$264)</f>
        <v>0</v>
      </c>
      <c r="AR262" s="141" t="s">
        <v>21</v>
      </c>
      <c r="AT262" s="141" t="s">
        <v>71</v>
      </c>
      <c r="AU262" s="141" t="s">
        <v>21</v>
      </c>
      <c r="AY262" s="141" t="s">
        <v>139</v>
      </c>
      <c r="BK262" s="142">
        <f>SUM($BK$263:$BK$264)</f>
        <v>0</v>
      </c>
    </row>
    <row r="263" spans="2:65" s="6" customFormat="1" ht="15.75" customHeight="1">
      <c r="B263" s="23"/>
      <c r="C263" s="145" t="s">
        <v>486</v>
      </c>
      <c r="D263" s="145" t="s">
        <v>142</v>
      </c>
      <c r="E263" s="146" t="s">
        <v>1288</v>
      </c>
      <c r="F263" s="147" t="s">
        <v>1289</v>
      </c>
      <c r="G263" s="148" t="s">
        <v>180</v>
      </c>
      <c r="H263" s="149">
        <v>16.881</v>
      </c>
      <c r="I263" s="150"/>
      <c r="J263" s="151">
        <f>ROUND($I$263*$H$263,2)</f>
        <v>0</v>
      </c>
      <c r="K263" s="147" t="s">
        <v>1012</v>
      </c>
      <c r="L263" s="43"/>
      <c r="M263" s="152"/>
      <c r="N263" s="153" t="s">
        <v>43</v>
      </c>
      <c r="O263" s="24"/>
      <c r="P263" s="154">
        <f>$O$263*$H$263</f>
        <v>0</v>
      </c>
      <c r="Q263" s="154">
        <v>0</v>
      </c>
      <c r="R263" s="154">
        <f>$Q$263*$H$263</f>
        <v>0</v>
      </c>
      <c r="S263" s="154">
        <v>0</v>
      </c>
      <c r="T263" s="155">
        <f>$S$263*$H$263</f>
        <v>0</v>
      </c>
      <c r="AR263" s="89" t="s">
        <v>147</v>
      </c>
      <c r="AT263" s="89" t="s">
        <v>142</v>
      </c>
      <c r="AU263" s="89" t="s">
        <v>80</v>
      </c>
      <c r="AY263" s="6" t="s">
        <v>139</v>
      </c>
      <c r="BE263" s="156">
        <f>IF($N$263="základní",$J$263,0)</f>
        <v>0</v>
      </c>
      <c r="BF263" s="156">
        <f>IF($N$263="snížená",$J$263,0)</f>
        <v>0</v>
      </c>
      <c r="BG263" s="156">
        <f>IF($N$263="zákl. přenesená",$J$263,0)</f>
        <v>0</v>
      </c>
      <c r="BH263" s="156">
        <f>IF($N$263="sníž. přenesená",$J$263,0)</f>
        <v>0</v>
      </c>
      <c r="BI263" s="156">
        <f>IF($N$263="nulová",$J$263,0)</f>
        <v>0</v>
      </c>
      <c r="BJ263" s="89" t="s">
        <v>21</v>
      </c>
      <c r="BK263" s="156">
        <f>ROUND($I$263*$H$263,2)</f>
        <v>0</v>
      </c>
      <c r="BL263" s="89" t="s">
        <v>147</v>
      </c>
      <c r="BM263" s="89" t="s">
        <v>1290</v>
      </c>
    </row>
    <row r="264" spans="2:47" s="6" customFormat="1" ht="16.5" customHeight="1">
      <c r="B264" s="23"/>
      <c r="C264" s="24"/>
      <c r="D264" s="157" t="s">
        <v>149</v>
      </c>
      <c r="E264" s="24"/>
      <c r="F264" s="158" t="s">
        <v>1291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149</v>
      </c>
      <c r="AU264" s="6" t="s">
        <v>80</v>
      </c>
    </row>
    <row r="265" spans="2:63" s="132" customFormat="1" ht="37.5" customHeight="1">
      <c r="B265" s="133"/>
      <c r="C265" s="134"/>
      <c r="D265" s="134" t="s">
        <v>71</v>
      </c>
      <c r="E265" s="135" t="s">
        <v>186</v>
      </c>
      <c r="F265" s="135" t="s">
        <v>967</v>
      </c>
      <c r="G265" s="134"/>
      <c r="H265" s="134"/>
      <c r="J265" s="136">
        <f>$BK$265</f>
        <v>0</v>
      </c>
      <c r="K265" s="134"/>
      <c r="L265" s="137"/>
      <c r="M265" s="138"/>
      <c r="N265" s="134"/>
      <c r="O265" s="134"/>
      <c r="P265" s="139">
        <f>$P$266</f>
        <v>0</v>
      </c>
      <c r="Q265" s="134"/>
      <c r="R265" s="139">
        <f>$R$266</f>
        <v>0.04644</v>
      </c>
      <c r="S265" s="134"/>
      <c r="T265" s="140">
        <f>$T$266</f>
        <v>0</v>
      </c>
      <c r="AR265" s="141" t="s">
        <v>140</v>
      </c>
      <c r="AT265" s="141" t="s">
        <v>71</v>
      </c>
      <c r="AU265" s="141" t="s">
        <v>72</v>
      </c>
      <c r="AY265" s="141" t="s">
        <v>139</v>
      </c>
      <c r="BK265" s="142">
        <f>$BK$266</f>
        <v>0</v>
      </c>
    </row>
    <row r="266" spans="2:63" s="132" customFormat="1" ht="21" customHeight="1">
      <c r="B266" s="133"/>
      <c r="C266" s="134"/>
      <c r="D266" s="134" t="s">
        <v>71</v>
      </c>
      <c r="E266" s="143" t="s">
        <v>1292</v>
      </c>
      <c r="F266" s="143" t="s">
        <v>1293</v>
      </c>
      <c r="G266" s="134"/>
      <c r="H266" s="134"/>
      <c r="J266" s="144">
        <f>$BK$266</f>
        <v>0</v>
      </c>
      <c r="K266" s="134"/>
      <c r="L266" s="137"/>
      <c r="M266" s="138"/>
      <c r="N266" s="134"/>
      <c r="O266" s="134"/>
      <c r="P266" s="139">
        <f>SUM($P$267:$P$272)</f>
        <v>0</v>
      </c>
      <c r="Q266" s="134"/>
      <c r="R266" s="139">
        <f>SUM($R$267:$R$272)</f>
        <v>0.04644</v>
      </c>
      <c r="S266" s="134"/>
      <c r="T266" s="140">
        <f>SUM($T$267:$T$272)</f>
        <v>0</v>
      </c>
      <c r="AR266" s="141" t="s">
        <v>140</v>
      </c>
      <c r="AT266" s="141" t="s">
        <v>71</v>
      </c>
      <c r="AU266" s="141" t="s">
        <v>21</v>
      </c>
      <c r="AY266" s="141" t="s">
        <v>139</v>
      </c>
      <c r="BK266" s="142">
        <f>SUM($BK$267:$BK$272)</f>
        <v>0</v>
      </c>
    </row>
    <row r="267" spans="2:65" s="6" customFormat="1" ht="15.75" customHeight="1">
      <c r="B267" s="23"/>
      <c r="C267" s="145" t="s">
        <v>491</v>
      </c>
      <c r="D267" s="145" t="s">
        <v>142</v>
      </c>
      <c r="E267" s="146" t="s">
        <v>1294</v>
      </c>
      <c r="F267" s="147" t="s">
        <v>1295</v>
      </c>
      <c r="G267" s="148" t="s">
        <v>145</v>
      </c>
      <c r="H267" s="149">
        <v>6</v>
      </c>
      <c r="I267" s="150"/>
      <c r="J267" s="151">
        <f>ROUND($I$267*$H$267,2)</f>
        <v>0</v>
      </c>
      <c r="K267" s="147" t="s">
        <v>1012</v>
      </c>
      <c r="L267" s="43"/>
      <c r="M267" s="152"/>
      <c r="N267" s="153" t="s">
        <v>43</v>
      </c>
      <c r="O267" s="24"/>
      <c r="P267" s="154">
        <f>$O$267*$H$267</f>
        <v>0</v>
      </c>
      <c r="Q267" s="154">
        <v>0.0076</v>
      </c>
      <c r="R267" s="154">
        <f>$Q$267*$H$267</f>
        <v>0.0456</v>
      </c>
      <c r="S267" s="154">
        <v>0</v>
      </c>
      <c r="T267" s="155">
        <f>$S$267*$H$267</f>
        <v>0</v>
      </c>
      <c r="AR267" s="89" t="s">
        <v>496</v>
      </c>
      <c r="AT267" s="89" t="s">
        <v>142</v>
      </c>
      <c r="AU267" s="89" t="s">
        <v>80</v>
      </c>
      <c r="AY267" s="6" t="s">
        <v>139</v>
      </c>
      <c r="BE267" s="156">
        <f>IF($N$267="základní",$J$267,0)</f>
        <v>0</v>
      </c>
      <c r="BF267" s="156">
        <f>IF($N$267="snížená",$J$267,0)</f>
        <v>0</v>
      </c>
      <c r="BG267" s="156">
        <f>IF($N$267="zákl. přenesená",$J$267,0)</f>
        <v>0</v>
      </c>
      <c r="BH267" s="156">
        <f>IF($N$267="sníž. přenesená",$J$267,0)</f>
        <v>0</v>
      </c>
      <c r="BI267" s="156">
        <f>IF($N$267="nulová",$J$267,0)</f>
        <v>0</v>
      </c>
      <c r="BJ267" s="89" t="s">
        <v>21</v>
      </c>
      <c r="BK267" s="156">
        <f>ROUND($I$267*$H$267,2)</f>
        <v>0</v>
      </c>
      <c r="BL267" s="89" t="s">
        <v>496</v>
      </c>
      <c r="BM267" s="89" t="s">
        <v>1296</v>
      </c>
    </row>
    <row r="268" spans="2:47" s="6" customFormat="1" ht="16.5" customHeight="1">
      <c r="B268" s="23"/>
      <c r="C268" s="24"/>
      <c r="D268" s="157" t="s">
        <v>149</v>
      </c>
      <c r="E268" s="24"/>
      <c r="F268" s="158" t="s">
        <v>1297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149</v>
      </c>
      <c r="AU268" s="6" t="s">
        <v>80</v>
      </c>
    </row>
    <row r="269" spans="2:51" s="6" customFormat="1" ht="15.75" customHeight="1">
      <c r="B269" s="159"/>
      <c r="C269" s="160"/>
      <c r="D269" s="161" t="s">
        <v>156</v>
      </c>
      <c r="E269" s="160"/>
      <c r="F269" s="162" t="s">
        <v>177</v>
      </c>
      <c r="G269" s="160"/>
      <c r="H269" s="163">
        <v>6</v>
      </c>
      <c r="J269" s="160"/>
      <c r="K269" s="160"/>
      <c r="L269" s="164"/>
      <c r="M269" s="165"/>
      <c r="N269" s="160"/>
      <c r="O269" s="160"/>
      <c r="P269" s="160"/>
      <c r="Q269" s="160"/>
      <c r="R269" s="160"/>
      <c r="S269" s="160"/>
      <c r="T269" s="166"/>
      <c r="AT269" s="167" t="s">
        <v>156</v>
      </c>
      <c r="AU269" s="167" t="s">
        <v>80</v>
      </c>
      <c r="AV269" s="167" t="s">
        <v>80</v>
      </c>
      <c r="AW269" s="167" t="s">
        <v>93</v>
      </c>
      <c r="AX269" s="167" t="s">
        <v>21</v>
      </c>
      <c r="AY269" s="167" t="s">
        <v>139</v>
      </c>
    </row>
    <row r="270" spans="2:65" s="6" customFormat="1" ht="15.75" customHeight="1">
      <c r="B270" s="23"/>
      <c r="C270" s="145" t="s">
        <v>496</v>
      </c>
      <c r="D270" s="145" t="s">
        <v>142</v>
      </c>
      <c r="E270" s="146" t="s">
        <v>1298</v>
      </c>
      <c r="F270" s="147" t="s">
        <v>1299</v>
      </c>
      <c r="G270" s="148" t="s">
        <v>196</v>
      </c>
      <c r="H270" s="149">
        <v>12</v>
      </c>
      <c r="I270" s="150"/>
      <c r="J270" s="151">
        <f>ROUND($I$270*$H$270,2)</f>
        <v>0</v>
      </c>
      <c r="K270" s="147" t="s">
        <v>1012</v>
      </c>
      <c r="L270" s="43"/>
      <c r="M270" s="152"/>
      <c r="N270" s="153" t="s">
        <v>43</v>
      </c>
      <c r="O270" s="24"/>
      <c r="P270" s="154">
        <f>$O$270*$H$270</f>
        <v>0</v>
      </c>
      <c r="Q270" s="154">
        <v>7E-05</v>
      </c>
      <c r="R270" s="154">
        <f>$Q$270*$H$270</f>
        <v>0.0008399999999999999</v>
      </c>
      <c r="S270" s="154">
        <v>0</v>
      </c>
      <c r="T270" s="155">
        <f>$S$270*$H$270</f>
        <v>0</v>
      </c>
      <c r="AR270" s="89" t="s">
        <v>496</v>
      </c>
      <c r="AT270" s="89" t="s">
        <v>142</v>
      </c>
      <c r="AU270" s="89" t="s">
        <v>80</v>
      </c>
      <c r="AY270" s="6" t="s">
        <v>139</v>
      </c>
      <c r="BE270" s="156">
        <f>IF($N$270="základní",$J$270,0)</f>
        <v>0</v>
      </c>
      <c r="BF270" s="156">
        <f>IF($N$270="snížená",$J$270,0)</f>
        <v>0</v>
      </c>
      <c r="BG270" s="156">
        <f>IF($N$270="zákl. přenesená",$J$270,0)</f>
        <v>0</v>
      </c>
      <c r="BH270" s="156">
        <f>IF($N$270="sníž. přenesená",$J$270,0)</f>
        <v>0</v>
      </c>
      <c r="BI270" s="156">
        <f>IF($N$270="nulová",$J$270,0)</f>
        <v>0</v>
      </c>
      <c r="BJ270" s="89" t="s">
        <v>21</v>
      </c>
      <c r="BK270" s="156">
        <f>ROUND($I$270*$H$270,2)</f>
        <v>0</v>
      </c>
      <c r="BL270" s="89" t="s">
        <v>496</v>
      </c>
      <c r="BM270" s="89" t="s">
        <v>1300</v>
      </c>
    </row>
    <row r="271" spans="2:47" s="6" customFormat="1" ht="27" customHeight="1">
      <c r="B271" s="23"/>
      <c r="C271" s="24"/>
      <c r="D271" s="157" t="s">
        <v>149</v>
      </c>
      <c r="E271" s="24"/>
      <c r="F271" s="158" t="s">
        <v>1301</v>
      </c>
      <c r="G271" s="24"/>
      <c r="H271" s="24"/>
      <c r="J271" s="24"/>
      <c r="K271" s="24"/>
      <c r="L271" s="43"/>
      <c r="M271" s="56"/>
      <c r="N271" s="24"/>
      <c r="O271" s="24"/>
      <c r="P271" s="24"/>
      <c r="Q271" s="24"/>
      <c r="R271" s="24"/>
      <c r="S271" s="24"/>
      <c r="T271" s="57"/>
      <c r="AT271" s="6" t="s">
        <v>149</v>
      </c>
      <c r="AU271" s="6" t="s">
        <v>80</v>
      </c>
    </row>
    <row r="272" spans="2:51" s="6" customFormat="1" ht="15.75" customHeight="1">
      <c r="B272" s="159"/>
      <c r="C272" s="160"/>
      <c r="D272" s="161" t="s">
        <v>156</v>
      </c>
      <c r="E272" s="160"/>
      <c r="F272" s="162" t="s">
        <v>1302</v>
      </c>
      <c r="G272" s="160"/>
      <c r="H272" s="163">
        <v>12</v>
      </c>
      <c r="J272" s="160"/>
      <c r="K272" s="160"/>
      <c r="L272" s="164"/>
      <c r="M272" s="165"/>
      <c r="N272" s="160"/>
      <c r="O272" s="160"/>
      <c r="P272" s="160"/>
      <c r="Q272" s="160"/>
      <c r="R272" s="160"/>
      <c r="S272" s="160"/>
      <c r="T272" s="166"/>
      <c r="AT272" s="167" t="s">
        <v>156</v>
      </c>
      <c r="AU272" s="167" t="s">
        <v>80</v>
      </c>
      <c r="AV272" s="167" t="s">
        <v>80</v>
      </c>
      <c r="AW272" s="167" t="s">
        <v>93</v>
      </c>
      <c r="AX272" s="167" t="s">
        <v>21</v>
      </c>
      <c r="AY272" s="167" t="s">
        <v>139</v>
      </c>
    </row>
    <row r="273" spans="2:63" s="132" customFormat="1" ht="37.5" customHeight="1">
      <c r="B273" s="133"/>
      <c r="C273" s="134"/>
      <c r="D273" s="134" t="s">
        <v>71</v>
      </c>
      <c r="E273" s="135" t="s">
        <v>984</v>
      </c>
      <c r="F273" s="135" t="s">
        <v>985</v>
      </c>
      <c r="G273" s="134"/>
      <c r="H273" s="134"/>
      <c r="J273" s="136">
        <f>$BK$273</f>
        <v>0</v>
      </c>
      <c r="K273" s="134"/>
      <c r="L273" s="137"/>
      <c r="M273" s="138"/>
      <c r="N273" s="134"/>
      <c r="O273" s="134"/>
      <c r="P273" s="139">
        <f>SUM($P$274:$P$289)</f>
        <v>0</v>
      </c>
      <c r="Q273" s="134"/>
      <c r="R273" s="139">
        <f>SUM($R$274:$R$289)</f>
        <v>0</v>
      </c>
      <c r="S273" s="134"/>
      <c r="T273" s="140">
        <f>SUM($T$274:$T$289)</f>
        <v>0</v>
      </c>
      <c r="AR273" s="141" t="s">
        <v>172</v>
      </c>
      <c r="AT273" s="141" t="s">
        <v>71</v>
      </c>
      <c r="AU273" s="141" t="s">
        <v>72</v>
      </c>
      <c r="AY273" s="141" t="s">
        <v>139</v>
      </c>
      <c r="BK273" s="142">
        <f>SUM($BK$274:$BK$289)</f>
        <v>0</v>
      </c>
    </row>
    <row r="274" spans="2:65" s="6" customFormat="1" ht="15.75" customHeight="1">
      <c r="B274" s="23"/>
      <c r="C274" s="145" t="s">
        <v>500</v>
      </c>
      <c r="D274" s="145" t="s">
        <v>142</v>
      </c>
      <c r="E274" s="146" t="s">
        <v>987</v>
      </c>
      <c r="F274" s="147" t="s">
        <v>988</v>
      </c>
      <c r="G274" s="148" t="s">
        <v>755</v>
      </c>
      <c r="H274" s="149">
        <v>1</v>
      </c>
      <c r="I274" s="150"/>
      <c r="J274" s="151">
        <f>ROUND($I$274*$H$274,2)</f>
        <v>0</v>
      </c>
      <c r="K274" s="147" t="s">
        <v>1012</v>
      </c>
      <c r="L274" s="43"/>
      <c r="M274" s="152"/>
      <c r="N274" s="153" t="s">
        <v>43</v>
      </c>
      <c r="O274" s="24"/>
      <c r="P274" s="154">
        <f>$O$274*$H$274</f>
        <v>0</v>
      </c>
      <c r="Q274" s="154">
        <v>0</v>
      </c>
      <c r="R274" s="154">
        <f>$Q$274*$H$274</f>
        <v>0</v>
      </c>
      <c r="S274" s="154">
        <v>0</v>
      </c>
      <c r="T274" s="155">
        <f>$S$274*$H$274</f>
        <v>0</v>
      </c>
      <c r="AR274" s="89" t="s">
        <v>989</v>
      </c>
      <c r="AT274" s="89" t="s">
        <v>142</v>
      </c>
      <c r="AU274" s="89" t="s">
        <v>21</v>
      </c>
      <c r="AY274" s="6" t="s">
        <v>139</v>
      </c>
      <c r="BE274" s="156">
        <f>IF($N$274="základní",$J$274,0)</f>
        <v>0</v>
      </c>
      <c r="BF274" s="156">
        <f>IF($N$274="snížená",$J$274,0)</f>
        <v>0</v>
      </c>
      <c r="BG274" s="156">
        <f>IF($N$274="zákl. přenesená",$J$274,0)</f>
        <v>0</v>
      </c>
      <c r="BH274" s="156">
        <f>IF($N$274="sníž. přenesená",$J$274,0)</f>
        <v>0</v>
      </c>
      <c r="BI274" s="156">
        <f>IF($N$274="nulová",$J$274,0)</f>
        <v>0</v>
      </c>
      <c r="BJ274" s="89" t="s">
        <v>21</v>
      </c>
      <c r="BK274" s="156">
        <f>ROUND($I$274*$H$274,2)</f>
        <v>0</v>
      </c>
      <c r="BL274" s="89" t="s">
        <v>989</v>
      </c>
      <c r="BM274" s="89" t="s">
        <v>1303</v>
      </c>
    </row>
    <row r="275" spans="2:47" s="6" customFormat="1" ht="16.5" customHeight="1">
      <c r="B275" s="23"/>
      <c r="C275" s="24"/>
      <c r="D275" s="157" t="s">
        <v>149</v>
      </c>
      <c r="E275" s="24"/>
      <c r="F275" s="158" t="s">
        <v>991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149</v>
      </c>
      <c r="AU275" s="6" t="s">
        <v>21</v>
      </c>
    </row>
    <row r="276" spans="2:65" s="6" customFormat="1" ht="15.75" customHeight="1">
      <c r="B276" s="23"/>
      <c r="C276" s="145" t="s">
        <v>505</v>
      </c>
      <c r="D276" s="145" t="s">
        <v>142</v>
      </c>
      <c r="E276" s="146" t="s">
        <v>993</v>
      </c>
      <c r="F276" s="147" t="s">
        <v>994</v>
      </c>
      <c r="G276" s="148" t="s">
        <v>755</v>
      </c>
      <c r="H276" s="149">
        <v>1</v>
      </c>
      <c r="I276" s="150"/>
      <c r="J276" s="151">
        <f>ROUND($I$276*$H$276,2)</f>
        <v>0</v>
      </c>
      <c r="K276" s="147" t="s">
        <v>1012</v>
      </c>
      <c r="L276" s="43"/>
      <c r="M276" s="152"/>
      <c r="N276" s="153" t="s">
        <v>43</v>
      </c>
      <c r="O276" s="24"/>
      <c r="P276" s="154">
        <f>$O$276*$H$276</f>
        <v>0</v>
      </c>
      <c r="Q276" s="154">
        <v>0</v>
      </c>
      <c r="R276" s="154">
        <f>$Q$276*$H$276</f>
        <v>0</v>
      </c>
      <c r="S276" s="154">
        <v>0</v>
      </c>
      <c r="T276" s="155">
        <f>$S$276*$H$276</f>
        <v>0</v>
      </c>
      <c r="AR276" s="89" t="s">
        <v>989</v>
      </c>
      <c r="AT276" s="89" t="s">
        <v>142</v>
      </c>
      <c r="AU276" s="89" t="s">
        <v>21</v>
      </c>
      <c r="AY276" s="6" t="s">
        <v>139</v>
      </c>
      <c r="BE276" s="156">
        <f>IF($N$276="základní",$J$276,0)</f>
        <v>0</v>
      </c>
      <c r="BF276" s="156">
        <f>IF($N$276="snížená",$J$276,0)</f>
        <v>0</v>
      </c>
      <c r="BG276" s="156">
        <f>IF($N$276="zákl. přenesená",$J$276,0)</f>
        <v>0</v>
      </c>
      <c r="BH276" s="156">
        <f>IF($N$276="sníž. přenesená",$J$276,0)</f>
        <v>0</v>
      </c>
      <c r="BI276" s="156">
        <f>IF($N$276="nulová",$J$276,0)</f>
        <v>0</v>
      </c>
      <c r="BJ276" s="89" t="s">
        <v>21</v>
      </c>
      <c r="BK276" s="156">
        <f>ROUND($I$276*$H$276,2)</f>
        <v>0</v>
      </c>
      <c r="BL276" s="89" t="s">
        <v>989</v>
      </c>
      <c r="BM276" s="89" t="s">
        <v>1304</v>
      </c>
    </row>
    <row r="277" spans="2:47" s="6" customFormat="1" ht="16.5" customHeight="1">
      <c r="B277" s="23"/>
      <c r="C277" s="24"/>
      <c r="D277" s="157" t="s">
        <v>149</v>
      </c>
      <c r="E277" s="24"/>
      <c r="F277" s="158" t="s">
        <v>996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149</v>
      </c>
      <c r="AU277" s="6" t="s">
        <v>21</v>
      </c>
    </row>
    <row r="278" spans="2:65" s="6" customFormat="1" ht="15.75" customHeight="1">
      <c r="B278" s="23"/>
      <c r="C278" s="145" t="s">
        <v>509</v>
      </c>
      <c r="D278" s="145" t="s">
        <v>142</v>
      </c>
      <c r="E278" s="146" t="s">
        <v>1305</v>
      </c>
      <c r="F278" s="147" t="s">
        <v>1306</v>
      </c>
      <c r="G278" s="148" t="s">
        <v>755</v>
      </c>
      <c r="H278" s="149">
        <v>1</v>
      </c>
      <c r="I278" s="150"/>
      <c r="J278" s="151">
        <f>ROUND($I$278*$H$278,2)</f>
        <v>0</v>
      </c>
      <c r="K278" s="147" t="s">
        <v>1012</v>
      </c>
      <c r="L278" s="43"/>
      <c r="M278" s="152"/>
      <c r="N278" s="153" t="s">
        <v>43</v>
      </c>
      <c r="O278" s="24"/>
      <c r="P278" s="154">
        <f>$O$278*$H$278</f>
        <v>0</v>
      </c>
      <c r="Q278" s="154">
        <v>0</v>
      </c>
      <c r="R278" s="154">
        <f>$Q$278*$H$278</f>
        <v>0</v>
      </c>
      <c r="S278" s="154">
        <v>0</v>
      </c>
      <c r="T278" s="155">
        <f>$S$278*$H$278</f>
        <v>0</v>
      </c>
      <c r="AR278" s="89" t="s">
        <v>989</v>
      </c>
      <c r="AT278" s="89" t="s">
        <v>142</v>
      </c>
      <c r="AU278" s="89" t="s">
        <v>21</v>
      </c>
      <c r="AY278" s="6" t="s">
        <v>139</v>
      </c>
      <c r="BE278" s="156">
        <f>IF($N$278="základní",$J$278,0)</f>
        <v>0</v>
      </c>
      <c r="BF278" s="156">
        <f>IF($N$278="snížená",$J$278,0)</f>
        <v>0</v>
      </c>
      <c r="BG278" s="156">
        <f>IF($N$278="zákl. přenesená",$J$278,0)</f>
        <v>0</v>
      </c>
      <c r="BH278" s="156">
        <f>IF($N$278="sníž. přenesená",$J$278,0)</f>
        <v>0</v>
      </c>
      <c r="BI278" s="156">
        <f>IF($N$278="nulová",$J$278,0)</f>
        <v>0</v>
      </c>
      <c r="BJ278" s="89" t="s">
        <v>21</v>
      </c>
      <c r="BK278" s="156">
        <f>ROUND($I$278*$H$278,2)</f>
        <v>0</v>
      </c>
      <c r="BL278" s="89" t="s">
        <v>989</v>
      </c>
      <c r="BM278" s="89" t="s">
        <v>1307</v>
      </c>
    </row>
    <row r="279" spans="2:47" s="6" customFormat="1" ht="16.5" customHeight="1">
      <c r="B279" s="23"/>
      <c r="C279" s="24"/>
      <c r="D279" s="157" t="s">
        <v>149</v>
      </c>
      <c r="E279" s="24"/>
      <c r="F279" s="158" t="s">
        <v>1308</v>
      </c>
      <c r="G279" s="24"/>
      <c r="H279" s="24"/>
      <c r="J279" s="24"/>
      <c r="K279" s="24"/>
      <c r="L279" s="43"/>
      <c r="M279" s="56"/>
      <c r="N279" s="24"/>
      <c r="O279" s="24"/>
      <c r="P279" s="24"/>
      <c r="Q279" s="24"/>
      <c r="R279" s="24"/>
      <c r="S279" s="24"/>
      <c r="T279" s="57"/>
      <c r="AT279" s="6" t="s">
        <v>149</v>
      </c>
      <c r="AU279" s="6" t="s">
        <v>21</v>
      </c>
    </row>
    <row r="280" spans="2:65" s="6" customFormat="1" ht="15.75" customHeight="1">
      <c r="B280" s="23"/>
      <c r="C280" s="145" t="s">
        <v>515</v>
      </c>
      <c r="D280" s="145" t="s">
        <v>142</v>
      </c>
      <c r="E280" s="146" t="s">
        <v>1309</v>
      </c>
      <c r="F280" s="147" t="s">
        <v>1310</v>
      </c>
      <c r="G280" s="148" t="s">
        <v>755</v>
      </c>
      <c r="H280" s="149">
        <v>1</v>
      </c>
      <c r="I280" s="150"/>
      <c r="J280" s="151">
        <f>ROUND($I$280*$H$280,2)</f>
        <v>0</v>
      </c>
      <c r="K280" s="147" t="s">
        <v>1012</v>
      </c>
      <c r="L280" s="43"/>
      <c r="M280" s="152"/>
      <c r="N280" s="153" t="s">
        <v>43</v>
      </c>
      <c r="O280" s="24"/>
      <c r="P280" s="154">
        <f>$O$280*$H$280</f>
        <v>0</v>
      </c>
      <c r="Q280" s="154">
        <v>0</v>
      </c>
      <c r="R280" s="154">
        <f>$Q$280*$H$280</f>
        <v>0</v>
      </c>
      <c r="S280" s="154">
        <v>0</v>
      </c>
      <c r="T280" s="155">
        <f>$S$280*$H$280</f>
        <v>0</v>
      </c>
      <c r="AR280" s="89" t="s">
        <v>989</v>
      </c>
      <c r="AT280" s="89" t="s">
        <v>142</v>
      </c>
      <c r="AU280" s="89" t="s">
        <v>21</v>
      </c>
      <c r="AY280" s="6" t="s">
        <v>139</v>
      </c>
      <c r="BE280" s="156">
        <f>IF($N$280="základní",$J$280,0)</f>
        <v>0</v>
      </c>
      <c r="BF280" s="156">
        <f>IF($N$280="snížená",$J$280,0)</f>
        <v>0</v>
      </c>
      <c r="BG280" s="156">
        <f>IF($N$280="zákl. přenesená",$J$280,0)</f>
        <v>0</v>
      </c>
      <c r="BH280" s="156">
        <f>IF($N$280="sníž. přenesená",$J$280,0)</f>
        <v>0</v>
      </c>
      <c r="BI280" s="156">
        <f>IF($N$280="nulová",$J$280,0)</f>
        <v>0</v>
      </c>
      <c r="BJ280" s="89" t="s">
        <v>21</v>
      </c>
      <c r="BK280" s="156">
        <f>ROUND($I$280*$H$280,2)</f>
        <v>0</v>
      </c>
      <c r="BL280" s="89" t="s">
        <v>989</v>
      </c>
      <c r="BM280" s="89" t="s">
        <v>1311</v>
      </c>
    </row>
    <row r="281" spans="2:47" s="6" customFormat="1" ht="16.5" customHeight="1">
      <c r="B281" s="23"/>
      <c r="C281" s="24"/>
      <c r="D281" s="157" t="s">
        <v>149</v>
      </c>
      <c r="E281" s="24"/>
      <c r="F281" s="158" t="s">
        <v>1312</v>
      </c>
      <c r="G281" s="24"/>
      <c r="H281" s="24"/>
      <c r="J281" s="24"/>
      <c r="K281" s="24"/>
      <c r="L281" s="43"/>
      <c r="M281" s="56"/>
      <c r="N281" s="24"/>
      <c r="O281" s="24"/>
      <c r="P281" s="24"/>
      <c r="Q281" s="24"/>
      <c r="R281" s="24"/>
      <c r="S281" s="24"/>
      <c r="T281" s="57"/>
      <c r="AT281" s="6" t="s">
        <v>149</v>
      </c>
      <c r="AU281" s="6" t="s">
        <v>21</v>
      </c>
    </row>
    <row r="282" spans="2:65" s="6" customFormat="1" ht="15.75" customHeight="1">
      <c r="B282" s="23"/>
      <c r="C282" s="145" t="s">
        <v>521</v>
      </c>
      <c r="D282" s="145" t="s">
        <v>142</v>
      </c>
      <c r="E282" s="146" t="s">
        <v>998</v>
      </c>
      <c r="F282" s="147" t="s">
        <v>999</v>
      </c>
      <c r="G282" s="148" t="s">
        <v>755</v>
      </c>
      <c r="H282" s="149">
        <v>1</v>
      </c>
      <c r="I282" s="150"/>
      <c r="J282" s="151">
        <f>ROUND($I$282*$H$282,2)</f>
        <v>0</v>
      </c>
      <c r="K282" s="147" t="s">
        <v>1012</v>
      </c>
      <c r="L282" s="43"/>
      <c r="M282" s="152"/>
      <c r="N282" s="153" t="s">
        <v>43</v>
      </c>
      <c r="O282" s="24"/>
      <c r="P282" s="154">
        <f>$O$282*$H$282</f>
        <v>0</v>
      </c>
      <c r="Q282" s="154">
        <v>0</v>
      </c>
      <c r="R282" s="154">
        <f>$Q$282*$H$282</f>
        <v>0</v>
      </c>
      <c r="S282" s="154">
        <v>0</v>
      </c>
      <c r="T282" s="155">
        <f>$S$282*$H$282</f>
        <v>0</v>
      </c>
      <c r="AR282" s="89" t="s">
        <v>989</v>
      </c>
      <c r="AT282" s="89" t="s">
        <v>142</v>
      </c>
      <c r="AU282" s="89" t="s">
        <v>21</v>
      </c>
      <c r="AY282" s="6" t="s">
        <v>139</v>
      </c>
      <c r="BE282" s="156">
        <f>IF($N$282="základní",$J$282,0)</f>
        <v>0</v>
      </c>
      <c r="BF282" s="156">
        <f>IF($N$282="snížená",$J$282,0)</f>
        <v>0</v>
      </c>
      <c r="BG282" s="156">
        <f>IF($N$282="zákl. přenesená",$J$282,0)</f>
        <v>0</v>
      </c>
      <c r="BH282" s="156">
        <f>IF($N$282="sníž. přenesená",$J$282,0)</f>
        <v>0</v>
      </c>
      <c r="BI282" s="156">
        <f>IF($N$282="nulová",$J$282,0)</f>
        <v>0</v>
      </c>
      <c r="BJ282" s="89" t="s">
        <v>21</v>
      </c>
      <c r="BK282" s="156">
        <f>ROUND($I$282*$H$282,2)</f>
        <v>0</v>
      </c>
      <c r="BL282" s="89" t="s">
        <v>989</v>
      </c>
      <c r="BM282" s="89" t="s">
        <v>1313</v>
      </c>
    </row>
    <row r="283" spans="2:47" s="6" customFormat="1" ht="16.5" customHeight="1">
      <c r="B283" s="23"/>
      <c r="C283" s="24"/>
      <c r="D283" s="157" t="s">
        <v>149</v>
      </c>
      <c r="E283" s="24"/>
      <c r="F283" s="158" t="s">
        <v>1001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149</v>
      </c>
      <c r="AU283" s="6" t="s">
        <v>21</v>
      </c>
    </row>
    <row r="284" spans="2:65" s="6" customFormat="1" ht="15.75" customHeight="1">
      <c r="B284" s="23"/>
      <c r="C284" s="145" t="s">
        <v>525</v>
      </c>
      <c r="D284" s="145" t="s">
        <v>142</v>
      </c>
      <c r="E284" s="146" t="s">
        <v>1314</v>
      </c>
      <c r="F284" s="147" t="s">
        <v>1315</v>
      </c>
      <c r="G284" s="148" t="s">
        <v>755</v>
      </c>
      <c r="H284" s="149">
        <v>1</v>
      </c>
      <c r="I284" s="150"/>
      <c r="J284" s="151">
        <f>ROUND($I$284*$H$284,2)</f>
        <v>0</v>
      </c>
      <c r="K284" s="147" t="s">
        <v>1012</v>
      </c>
      <c r="L284" s="43"/>
      <c r="M284" s="152"/>
      <c r="N284" s="153" t="s">
        <v>43</v>
      </c>
      <c r="O284" s="24"/>
      <c r="P284" s="154">
        <f>$O$284*$H$284</f>
        <v>0</v>
      </c>
      <c r="Q284" s="154">
        <v>0</v>
      </c>
      <c r="R284" s="154">
        <f>$Q$284*$H$284</f>
        <v>0</v>
      </c>
      <c r="S284" s="154">
        <v>0</v>
      </c>
      <c r="T284" s="155">
        <f>$S$284*$H$284</f>
        <v>0</v>
      </c>
      <c r="AR284" s="89" t="s">
        <v>989</v>
      </c>
      <c r="AT284" s="89" t="s">
        <v>142</v>
      </c>
      <c r="AU284" s="89" t="s">
        <v>21</v>
      </c>
      <c r="AY284" s="6" t="s">
        <v>139</v>
      </c>
      <c r="BE284" s="156">
        <f>IF($N$284="základní",$J$284,0)</f>
        <v>0</v>
      </c>
      <c r="BF284" s="156">
        <f>IF($N$284="snížená",$J$284,0)</f>
        <v>0</v>
      </c>
      <c r="BG284" s="156">
        <f>IF($N$284="zákl. přenesená",$J$284,0)</f>
        <v>0</v>
      </c>
      <c r="BH284" s="156">
        <f>IF($N$284="sníž. přenesená",$J$284,0)</f>
        <v>0</v>
      </c>
      <c r="BI284" s="156">
        <f>IF($N$284="nulová",$J$284,0)</f>
        <v>0</v>
      </c>
      <c r="BJ284" s="89" t="s">
        <v>21</v>
      </c>
      <c r="BK284" s="156">
        <f>ROUND($I$284*$H$284,2)</f>
        <v>0</v>
      </c>
      <c r="BL284" s="89" t="s">
        <v>989</v>
      </c>
      <c r="BM284" s="89" t="s">
        <v>1316</v>
      </c>
    </row>
    <row r="285" spans="2:47" s="6" customFormat="1" ht="16.5" customHeight="1">
      <c r="B285" s="23"/>
      <c r="C285" s="24"/>
      <c r="D285" s="157" t="s">
        <v>149</v>
      </c>
      <c r="E285" s="24"/>
      <c r="F285" s="158" t="s">
        <v>1317</v>
      </c>
      <c r="G285" s="24"/>
      <c r="H285" s="24"/>
      <c r="J285" s="24"/>
      <c r="K285" s="24"/>
      <c r="L285" s="43"/>
      <c r="M285" s="56"/>
      <c r="N285" s="24"/>
      <c r="O285" s="24"/>
      <c r="P285" s="24"/>
      <c r="Q285" s="24"/>
      <c r="R285" s="24"/>
      <c r="S285" s="24"/>
      <c r="T285" s="57"/>
      <c r="AT285" s="6" t="s">
        <v>149</v>
      </c>
      <c r="AU285" s="6" t="s">
        <v>21</v>
      </c>
    </row>
    <row r="286" spans="2:65" s="6" customFormat="1" ht="15.75" customHeight="1">
      <c r="B286" s="23"/>
      <c r="C286" s="145" t="s">
        <v>530</v>
      </c>
      <c r="D286" s="145" t="s">
        <v>142</v>
      </c>
      <c r="E286" s="146" t="s">
        <v>1318</v>
      </c>
      <c r="F286" s="147" t="s">
        <v>1319</v>
      </c>
      <c r="G286" s="148" t="s">
        <v>755</v>
      </c>
      <c r="H286" s="149">
        <v>1</v>
      </c>
      <c r="I286" s="150"/>
      <c r="J286" s="151">
        <f>ROUND($I$286*$H$286,2)</f>
        <v>0</v>
      </c>
      <c r="K286" s="147" t="s">
        <v>1012</v>
      </c>
      <c r="L286" s="43"/>
      <c r="M286" s="152"/>
      <c r="N286" s="153" t="s">
        <v>43</v>
      </c>
      <c r="O286" s="24"/>
      <c r="P286" s="154">
        <f>$O$286*$H$286</f>
        <v>0</v>
      </c>
      <c r="Q286" s="154">
        <v>0</v>
      </c>
      <c r="R286" s="154">
        <f>$Q$286*$H$286</f>
        <v>0</v>
      </c>
      <c r="S286" s="154">
        <v>0</v>
      </c>
      <c r="T286" s="155">
        <f>$S$286*$H$286</f>
        <v>0</v>
      </c>
      <c r="AR286" s="89" t="s">
        <v>989</v>
      </c>
      <c r="AT286" s="89" t="s">
        <v>142</v>
      </c>
      <c r="AU286" s="89" t="s">
        <v>21</v>
      </c>
      <c r="AY286" s="6" t="s">
        <v>139</v>
      </c>
      <c r="BE286" s="156">
        <f>IF($N$286="základní",$J$286,0)</f>
        <v>0</v>
      </c>
      <c r="BF286" s="156">
        <f>IF($N$286="snížená",$J$286,0)</f>
        <v>0</v>
      </c>
      <c r="BG286" s="156">
        <f>IF($N$286="zákl. přenesená",$J$286,0)</f>
        <v>0</v>
      </c>
      <c r="BH286" s="156">
        <f>IF($N$286="sníž. přenesená",$J$286,0)</f>
        <v>0</v>
      </c>
      <c r="BI286" s="156">
        <f>IF($N$286="nulová",$J$286,0)</f>
        <v>0</v>
      </c>
      <c r="BJ286" s="89" t="s">
        <v>21</v>
      </c>
      <c r="BK286" s="156">
        <f>ROUND($I$286*$H$286,2)</f>
        <v>0</v>
      </c>
      <c r="BL286" s="89" t="s">
        <v>989</v>
      </c>
      <c r="BM286" s="89" t="s">
        <v>1320</v>
      </c>
    </row>
    <row r="287" spans="2:47" s="6" customFormat="1" ht="16.5" customHeight="1">
      <c r="B287" s="23"/>
      <c r="C287" s="24"/>
      <c r="D287" s="157" t="s">
        <v>149</v>
      </c>
      <c r="E287" s="24"/>
      <c r="F287" s="158" t="s">
        <v>1321</v>
      </c>
      <c r="G287" s="24"/>
      <c r="H287" s="24"/>
      <c r="J287" s="24"/>
      <c r="K287" s="24"/>
      <c r="L287" s="43"/>
      <c r="M287" s="56"/>
      <c r="N287" s="24"/>
      <c r="O287" s="24"/>
      <c r="P287" s="24"/>
      <c r="Q287" s="24"/>
      <c r="R287" s="24"/>
      <c r="S287" s="24"/>
      <c r="T287" s="57"/>
      <c r="AT287" s="6" t="s">
        <v>149</v>
      </c>
      <c r="AU287" s="6" t="s">
        <v>21</v>
      </c>
    </row>
    <row r="288" spans="2:65" s="6" customFormat="1" ht="15.75" customHeight="1">
      <c r="B288" s="23"/>
      <c r="C288" s="145" t="s">
        <v>534</v>
      </c>
      <c r="D288" s="145" t="s">
        <v>142</v>
      </c>
      <c r="E288" s="146" t="s">
        <v>1322</v>
      </c>
      <c r="F288" s="147" t="s">
        <v>1323</v>
      </c>
      <c r="G288" s="148" t="s">
        <v>755</v>
      </c>
      <c r="H288" s="149">
        <v>1</v>
      </c>
      <c r="I288" s="150"/>
      <c r="J288" s="151">
        <f>ROUND($I$288*$H$288,2)</f>
        <v>0</v>
      </c>
      <c r="K288" s="147" t="s">
        <v>1012</v>
      </c>
      <c r="L288" s="43"/>
      <c r="M288" s="152"/>
      <c r="N288" s="153" t="s">
        <v>43</v>
      </c>
      <c r="O288" s="24"/>
      <c r="P288" s="154">
        <f>$O$288*$H$288</f>
        <v>0</v>
      </c>
      <c r="Q288" s="154">
        <v>0</v>
      </c>
      <c r="R288" s="154">
        <f>$Q$288*$H$288</f>
        <v>0</v>
      </c>
      <c r="S288" s="154">
        <v>0</v>
      </c>
      <c r="T288" s="155">
        <f>$S$288*$H$288</f>
        <v>0</v>
      </c>
      <c r="AR288" s="89" t="s">
        <v>989</v>
      </c>
      <c r="AT288" s="89" t="s">
        <v>142</v>
      </c>
      <c r="AU288" s="89" t="s">
        <v>21</v>
      </c>
      <c r="AY288" s="6" t="s">
        <v>139</v>
      </c>
      <c r="BE288" s="156">
        <f>IF($N$288="základní",$J$288,0)</f>
        <v>0</v>
      </c>
      <c r="BF288" s="156">
        <f>IF($N$288="snížená",$J$288,0)</f>
        <v>0</v>
      </c>
      <c r="BG288" s="156">
        <f>IF($N$288="zákl. přenesená",$J$288,0)</f>
        <v>0</v>
      </c>
      <c r="BH288" s="156">
        <f>IF($N$288="sníž. přenesená",$J$288,0)</f>
        <v>0</v>
      </c>
      <c r="BI288" s="156">
        <f>IF($N$288="nulová",$J$288,0)</f>
        <v>0</v>
      </c>
      <c r="BJ288" s="89" t="s">
        <v>21</v>
      </c>
      <c r="BK288" s="156">
        <f>ROUND($I$288*$H$288,2)</f>
        <v>0</v>
      </c>
      <c r="BL288" s="89" t="s">
        <v>989</v>
      </c>
      <c r="BM288" s="89" t="s">
        <v>1324</v>
      </c>
    </row>
    <row r="289" spans="2:47" s="6" customFormat="1" ht="16.5" customHeight="1">
      <c r="B289" s="23"/>
      <c r="C289" s="24"/>
      <c r="D289" s="157" t="s">
        <v>149</v>
      </c>
      <c r="E289" s="24"/>
      <c r="F289" s="158" t="s">
        <v>1325</v>
      </c>
      <c r="G289" s="24"/>
      <c r="H289" s="24"/>
      <c r="J289" s="24"/>
      <c r="K289" s="24"/>
      <c r="L289" s="43"/>
      <c r="M289" s="179"/>
      <c r="N289" s="180"/>
      <c r="O289" s="180"/>
      <c r="P289" s="180"/>
      <c r="Q289" s="180"/>
      <c r="R289" s="180"/>
      <c r="S289" s="180"/>
      <c r="T289" s="181"/>
      <c r="AT289" s="6" t="s">
        <v>149</v>
      </c>
      <c r="AU289" s="6" t="s">
        <v>21</v>
      </c>
    </row>
    <row r="290" spans="2:12" s="6" customFormat="1" ht="7.5" customHeight="1">
      <c r="B290" s="38"/>
      <c r="C290" s="39"/>
      <c r="D290" s="39"/>
      <c r="E290" s="39"/>
      <c r="F290" s="39"/>
      <c r="G290" s="39"/>
      <c r="H290" s="39"/>
      <c r="I290" s="101"/>
      <c r="J290" s="39"/>
      <c r="K290" s="39"/>
      <c r="L290" s="43"/>
    </row>
    <row r="557" s="2" customFormat="1" ht="14.25" customHeight="1"/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237" customFormat="1" ht="45" customHeight="1">
      <c r="B3" s="234"/>
      <c r="C3" s="235" t="s">
        <v>1333</v>
      </c>
      <c r="D3" s="235"/>
      <c r="E3" s="235"/>
      <c r="F3" s="235"/>
      <c r="G3" s="235"/>
      <c r="H3" s="235"/>
      <c r="I3" s="235"/>
      <c r="J3" s="235"/>
      <c r="K3" s="236"/>
    </row>
    <row r="4" spans="2:11" ht="25.5" customHeight="1">
      <c r="B4" s="238"/>
      <c r="C4" s="239" t="s">
        <v>1334</v>
      </c>
      <c r="D4" s="239"/>
      <c r="E4" s="239"/>
      <c r="F4" s="239"/>
      <c r="G4" s="239"/>
      <c r="H4" s="239"/>
      <c r="I4" s="239"/>
      <c r="J4" s="239"/>
      <c r="K4" s="240"/>
    </row>
    <row r="5" spans="2:11" ht="5.25" customHeight="1">
      <c r="B5" s="238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8"/>
      <c r="C6" s="242" t="s">
        <v>1335</v>
      </c>
      <c r="D6" s="242"/>
      <c r="E6" s="242"/>
      <c r="F6" s="242"/>
      <c r="G6" s="242"/>
      <c r="H6" s="242"/>
      <c r="I6" s="242"/>
      <c r="J6" s="242"/>
      <c r="K6" s="240"/>
    </row>
    <row r="7" spans="2:11" ht="15" customHeight="1">
      <c r="B7" s="243"/>
      <c r="C7" s="242" t="s">
        <v>1336</v>
      </c>
      <c r="D7" s="242"/>
      <c r="E7" s="242"/>
      <c r="F7" s="242"/>
      <c r="G7" s="242"/>
      <c r="H7" s="242"/>
      <c r="I7" s="242"/>
      <c r="J7" s="242"/>
      <c r="K7" s="240"/>
    </row>
    <row r="8" spans="2:11" ht="12.75" customHeight="1">
      <c r="B8" s="243"/>
      <c r="C8" s="244"/>
      <c r="D8" s="244"/>
      <c r="E8" s="244"/>
      <c r="F8" s="244"/>
      <c r="G8" s="244"/>
      <c r="H8" s="244"/>
      <c r="I8" s="244"/>
      <c r="J8" s="244"/>
      <c r="K8" s="240"/>
    </row>
    <row r="9" spans="2:11" ht="15" customHeight="1">
      <c r="B9" s="243"/>
      <c r="C9" s="242" t="s">
        <v>1337</v>
      </c>
      <c r="D9" s="242"/>
      <c r="E9" s="242"/>
      <c r="F9" s="242"/>
      <c r="G9" s="242"/>
      <c r="H9" s="242"/>
      <c r="I9" s="242"/>
      <c r="J9" s="242"/>
      <c r="K9" s="240"/>
    </row>
    <row r="10" spans="2:11" ht="15" customHeight="1">
      <c r="B10" s="243"/>
      <c r="C10" s="244"/>
      <c r="D10" s="242" t="s">
        <v>1338</v>
      </c>
      <c r="E10" s="242"/>
      <c r="F10" s="242"/>
      <c r="G10" s="242"/>
      <c r="H10" s="242"/>
      <c r="I10" s="242"/>
      <c r="J10" s="242"/>
      <c r="K10" s="240"/>
    </row>
    <row r="11" spans="2:11" ht="15" customHeight="1">
      <c r="B11" s="243"/>
      <c r="C11" s="245"/>
      <c r="D11" s="242" t="s">
        <v>1339</v>
      </c>
      <c r="E11" s="242"/>
      <c r="F11" s="242"/>
      <c r="G11" s="242"/>
      <c r="H11" s="242"/>
      <c r="I11" s="242"/>
      <c r="J11" s="242"/>
      <c r="K11" s="240"/>
    </row>
    <row r="12" spans="2:11" ht="12.75" customHeight="1">
      <c r="B12" s="243"/>
      <c r="C12" s="245"/>
      <c r="D12" s="245"/>
      <c r="E12" s="245"/>
      <c r="F12" s="245"/>
      <c r="G12" s="245"/>
      <c r="H12" s="245"/>
      <c r="I12" s="245"/>
      <c r="J12" s="245"/>
      <c r="K12" s="240"/>
    </row>
    <row r="13" spans="2:11" ht="15" customHeight="1">
      <c r="B13" s="243"/>
      <c r="C13" s="245"/>
      <c r="D13" s="242" t="s">
        <v>1340</v>
      </c>
      <c r="E13" s="242"/>
      <c r="F13" s="242"/>
      <c r="G13" s="242"/>
      <c r="H13" s="242"/>
      <c r="I13" s="242"/>
      <c r="J13" s="242"/>
      <c r="K13" s="240"/>
    </row>
    <row r="14" spans="2:11" ht="15" customHeight="1">
      <c r="B14" s="243"/>
      <c r="C14" s="245"/>
      <c r="D14" s="242" t="s">
        <v>1341</v>
      </c>
      <c r="E14" s="242"/>
      <c r="F14" s="242"/>
      <c r="G14" s="242"/>
      <c r="H14" s="242"/>
      <c r="I14" s="242"/>
      <c r="J14" s="242"/>
      <c r="K14" s="240"/>
    </row>
    <row r="15" spans="2:11" ht="15" customHeight="1">
      <c r="B15" s="243"/>
      <c r="C15" s="245"/>
      <c r="D15" s="242" t="s">
        <v>1342</v>
      </c>
      <c r="E15" s="242"/>
      <c r="F15" s="242"/>
      <c r="G15" s="242"/>
      <c r="H15" s="242"/>
      <c r="I15" s="242"/>
      <c r="J15" s="242"/>
      <c r="K15" s="240"/>
    </row>
    <row r="16" spans="2:11" ht="15" customHeight="1">
      <c r="B16" s="243"/>
      <c r="C16" s="245"/>
      <c r="D16" s="245"/>
      <c r="E16" s="246" t="s">
        <v>78</v>
      </c>
      <c r="F16" s="242" t="s">
        <v>1343</v>
      </c>
      <c r="G16" s="242"/>
      <c r="H16" s="242"/>
      <c r="I16" s="242"/>
      <c r="J16" s="242"/>
      <c r="K16" s="240"/>
    </row>
    <row r="17" spans="2:11" ht="15" customHeight="1">
      <c r="B17" s="243"/>
      <c r="C17" s="245"/>
      <c r="D17" s="245"/>
      <c r="E17" s="246" t="s">
        <v>1344</v>
      </c>
      <c r="F17" s="242" t="s">
        <v>1345</v>
      </c>
      <c r="G17" s="242"/>
      <c r="H17" s="242"/>
      <c r="I17" s="242"/>
      <c r="J17" s="242"/>
      <c r="K17" s="240"/>
    </row>
    <row r="18" spans="2:11" ht="15" customHeight="1">
      <c r="B18" s="243"/>
      <c r="C18" s="245"/>
      <c r="D18" s="245"/>
      <c r="E18" s="246" t="s">
        <v>1346</v>
      </c>
      <c r="F18" s="242" t="s">
        <v>1347</v>
      </c>
      <c r="G18" s="242"/>
      <c r="H18" s="242"/>
      <c r="I18" s="242"/>
      <c r="J18" s="242"/>
      <c r="K18" s="240"/>
    </row>
    <row r="19" spans="2:11" ht="15" customHeight="1">
      <c r="B19" s="243"/>
      <c r="C19" s="245"/>
      <c r="D19" s="245"/>
      <c r="E19" s="246" t="s">
        <v>1348</v>
      </c>
      <c r="F19" s="242" t="s">
        <v>1349</v>
      </c>
      <c r="G19" s="242"/>
      <c r="H19" s="242"/>
      <c r="I19" s="242"/>
      <c r="J19" s="242"/>
      <c r="K19" s="240"/>
    </row>
    <row r="20" spans="2:11" ht="15" customHeight="1">
      <c r="B20" s="243"/>
      <c r="C20" s="245"/>
      <c r="D20" s="245"/>
      <c r="E20" s="246" t="s">
        <v>1350</v>
      </c>
      <c r="F20" s="242" t="s">
        <v>1351</v>
      </c>
      <c r="G20" s="242"/>
      <c r="H20" s="242"/>
      <c r="I20" s="242"/>
      <c r="J20" s="242"/>
      <c r="K20" s="240"/>
    </row>
    <row r="21" spans="2:11" ht="15" customHeight="1">
      <c r="B21" s="243"/>
      <c r="C21" s="245"/>
      <c r="D21" s="245"/>
      <c r="E21" s="246" t="s">
        <v>1352</v>
      </c>
      <c r="F21" s="242" t="s">
        <v>1353</v>
      </c>
      <c r="G21" s="242"/>
      <c r="H21" s="242"/>
      <c r="I21" s="242"/>
      <c r="J21" s="242"/>
      <c r="K21" s="240"/>
    </row>
    <row r="22" spans="2:11" ht="12.75" customHeight="1">
      <c r="B22" s="243"/>
      <c r="C22" s="245"/>
      <c r="D22" s="245"/>
      <c r="E22" s="245"/>
      <c r="F22" s="245"/>
      <c r="G22" s="245"/>
      <c r="H22" s="245"/>
      <c r="I22" s="245"/>
      <c r="J22" s="245"/>
      <c r="K22" s="240"/>
    </row>
    <row r="23" spans="2:11" ht="15" customHeight="1">
      <c r="B23" s="243"/>
      <c r="C23" s="242" t="s">
        <v>1354</v>
      </c>
      <c r="D23" s="242"/>
      <c r="E23" s="242"/>
      <c r="F23" s="242"/>
      <c r="G23" s="242"/>
      <c r="H23" s="242"/>
      <c r="I23" s="242"/>
      <c r="J23" s="242"/>
      <c r="K23" s="240"/>
    </row>
    <row r="24" spans="2:11" ht="15" customHeight="1">
      <c r="B24" s="243"/>
      <c r="C24" s="242" t="s">
        <v>1355</v>
      </c>
      <c r="D24" s="242"/>
      <c r="E24" s="242"/>
      <c r="F24" s="242"/>
      <c r="G24" s="242"/>
      <c r="H24" s="242"/>
      <c r="I24" s="242"/>
      <c r="J24" s="242"/>
      <c r="K24" s="240"/>
    </row>
    <row r="25" spans="2:11" ht="15" customHeight="1">
      <c r="B25" s="243"/>
      <c r="C25" s="244"/>
      <c r="D25" s="242" t="s">
        <v>1356</v>
      </c>
      <c r="E25" s="242"/>
      <c r="F25" s="242"/>
      <c r="G25" s="242"/>
      <c r="H25" s="242"/>
      <c r="I25" s="242"/>
      <c r="J25" s="242"/>
      <c r="K25" s="240"/>
    </row>
    <row r="26" spans="2:11" ht="15" customHeight="1">
      <c r="B26" s="243"/>
      <c r="C26" s="245"/>
      <c r="D26" s="242" t="s">
        <v>1357</v>
      </c>
      <c r="E26" s="242"/>
      <c r="F26" s="242"/>
      <c r="G26" s="242"/>
      <c r="H26" s="242"/>
      <c r="I26" s="242"/>
      <c r="J26" s="242"/>
      <c r="K26" s="240"/>
    </row>
    <row r="27" spans="2:11" ht="12.75" customHeight="1">
      <c r="B27" s="243"/>
      <c r="C27" s="245"/>
      <c r="D27" s="245"/>
      <c r="E27" s="245"/>
      <c r="F27" s="245"/>
      <c r="G27" s="245"/>
      <c r="H27" s="245"/>
      <c r="I27" s="245"/>
      <c r="J27" s="245"/>
      <c r="K27" s="240"/>
    </row>
    <row r="28" spans="2:11" ht="15" customHeight="1">
      <c r="B28" s="243"/>
      <c r="C28" s="245"/>
      <c r="D28" s="242" t="s">
        <v>1358</v>
      </c>
      <c r="E28" s="242"/>
      <c r="F28" s="242"/>
      <c r="G28" s="242"/>
      <c r="H28" s="242"/>
      <c r="I28" s="242"/>
      <c r="J28" s="242"/>
      <c r="K28" s="240"/>
    </row>
    <row r="29" spans="2:11" ht="15" customHeight="1">
      <c r="B29" s="243"/>
      <c r="C29" s="245"/>
      <c r="D29" s="242" t="s">
        <v>1359</v>
      </c>
      <c r="E29" s="242"/>
      <c r="F29" s="242"/>
      <c r="G29" s="242"/>
      <c r="H29" s="242"/>
      <c r="I29" s="242"/>
      <c r="J29" s="242"/>
      <c r="K29" s="240"/>
    </row>
    <row r="30" spans="2:11" ht="12.75" customHeight="1">
      <c r="B30" s="243"/>
      <c r="C30" s="245"/>
      <c r="D30" s="245"/>
      <c r="E30" s="245"/>
      <c r="F30" s="245"/>
      <c r="G30" s="245"/>
      <c r="H30" s="245"/>
      <c r="I30" s="245"/>
      <c r="J30" s="245"/>
      <c r="K30" s="240"/>
    </row>
    <row r="31" spans="2:11" ht="15" customHeight="1">
      <c r="B31" s="243"/>
      <c r="C31" s="245"/>
      <c r="D31" s="242" t="s">
        <v>1360</v>
      </c>
      <c r="E31" s="242"/>
      <c r="F31" s="242"/>
      <c r="G31" s="242"/>
      <c r="H31" s="242"/>
      <c r="I31" s="242"/>
      <c r="J31" s="242"/>
      <c r="K31" s="240"/>
    </row>
    <row r="32" spans="2:11" ht="15" customHeight="1">
      <c r="B32" s="243"/>
      <c r="C32" s="245"/>
      <c r="D32" s="242" t="s">
        <v>1361</v>
      </c>
      <c r="E32" s="242"/>
      <c r="F32" s="242"/>
      <c r="G32" s="242"/>
      <c r="H32" s="242"/>
      <c r="I32" s="242"/>
      <c r="J32" s="242"/>
      <c r="K32" s="240"/>
    </row>
    <row r="33" spans="2:11" ht="15" customHeight="1">
      <c r="B33" s="243"/>
      <c r="C33" s="245"/>
      <c r="D33" s="242" t="s">
        <v>1362</v>
      </c>
      <c r="E33" s="242"/>
      <c r="F33" s="242"/>
      <c r="G33" s="242"/>
      <c r="H33" s="242"/>
      <c r="I33" s="242"/>
      <c r="J33" s="242"/>
      <c r="K33" s="240"/>
    </row>
    <row r="34" spans="2:11" ht="15" customHeight="1">
      <c r="B34" s="243"/>
      <c r="C34" s="245"/>
      <c r="D34" s="244"/>
      <c r="E34" s="247" t="s">
        <v>123</v>
      </c>
      <c r="F34" s="244"/>
      <c r="G34" s="242" t="s">
        <v>1363</v>
      </c>
      <c r="H34" s="242"/>
      <c r="I34" s="242"/>
      <c r="J34" s="242"/>
      <c r="K34" s="240"/>
    </row>
    <row r="35" spans="2:11" ht="30.75" customHeight="1">
      <c r="B35" s="243"/>
      <c r="C35" s="245"/>
      <c r="D35" s="244"/>
      <c r="E35" s="247" t="s">
        <v>1364</v>
      </c>
      <c r="F35" s="244"/>
      <c r="G35" s="242" t="s">
        <v>1365</v>
      </c>
      <c r="H35" s="242"/>
      <c r="I35" s="242"/>
      <c r="J35" s="242"/>
      <c r="K35" s="240"/>
    </row>
    <row r="36" spans="2:11" ht="15" customHeight="1">
      <c r="B36" s="243"/>
      <c r="C36" s="245"/>
      <c r="D36" s="244"/>
      <c r="E36" s="247" t="s">
        <v>53</v>
      </c>
      <c r="F36" s="244"/>
      <c r="G36" s="242" t="s">
        <v>1366</v>
      </c>
      <c r="H36" s="242"/>
      <c r="I36" s="242"/>
      <c r="J36" s="242"/>
      <c r="K36" s="240"/>
    </row>
    <row r="37" spans="2:11" ht="15" customHeight="1">
      <c r="B37" s="243"/>
      <c r="C37" s="245"/>
      <c r="D37" s="244"/>
      <c r="E37" s="247" t="s">
        <v>124</v>
      </c>
      <c r="F37" s="244"/>
      <c r="G37" s="242" t="s">
        <v>1367</v>
      </c>
      <c r="H37" s="242"/>
      <c r="I37" s="242"/>
      <c r="J37" s="242"/>
      <c r="K37" s="240"/>
    </row>
    <row r="38" spans="2:11" ht="15" customHeight="1">
      <c r="B38" s="243"/>
      <c r="C38" s="245"/>
      <c r="D38" s="244"/>
      <c r="E38" s="247" t="s">
        <v>125</v>
      </c>
      <c r="F38" s="244"/>
      <c r="G38" s="242" t="s">
        <v>1368</v>
      </c>
      <c r="H38" s="242"/>
      <c r="I38" s="242"/>
      <c r="J38" s="242"/>
      <c r="K38" s="240"/>
    </row>
    <row r="39" spans="2:11" ht="15" customHeight="1">
      <c r="B39" s="243"/>
      <c r="C39" s="245"/>
      <c r="D39" s="244"/>
      <c r="E39" s="247" t="s">
        <v>126</v>
      </c>
      <c r="F39" s="244"/>
      <c r="G39" s="242" t="s">
        <v>1369</v>
      </c>
      <c r="H39" s="242"/>
      <c r="I39" s="242"/>
      <c r="J39" s="242"/>
      <c r="K39" s="240"/>
    </row>
    <row r="40" spans="2:11" ht="15" customHeight="1">
      <c r="B40" s="243"/>
      <c r="C40" s="245"/>
      <c r="D40" s="244"/>
      <c r="E40" s="247" t="s">
        <v>1370</v>
      </c>
      <c r="F40" s="244"/>
      <c r="G40" s="242" t="s">
        <v>1371</v>
      </c>
      <c r="H40" s="242"/>
      <c r="I40" s="242"/>
      <c r="J40" s="242"/>
      <c r="K40" s="240"/>
    </row>
    <row r="41" spans="2:11" ht="15" customHeight="1">
      <c r="B41" s="243"/>
      <c r="C41" s="245"/>
      <c r="D41" s="244"/>
      <c r="E41" s="247"/>
      <c r="F41" s="244"/>
      <c r="G41" s="242" t="s">
        <v>1372</v>
      </c>
      <c r="H41" s="242"/>
      <c r="I41" s="242"/>
      <c r="J41" s="242"/>
      <c r="K41" s="240"/>
    </row>
    <row r="42" spans="2:11" ht="15" customHeight="1">
      <c r="B42" s="243"/>
      <c r="C42" s="245"/>
      <c r="D42" s="244"/>
      <c r="E42" s="247" t="s">
        <v>1373</v>
      </c>
      <c r="F42" s="244"/>
      <c r="G42" s="242" t="s">
        <v>1374</v>
      </c>
      <c r="H42" s="242"/>
      <c r="I42" s="242"/>
      <c r="J42" s="242"/>
      <c r="K42" s="240"/>
    </row>
    <row r="43" spans="2:11" ht="15" customHeight="1">
      <c r="B43" s="243"/>
      <c r="C43" s="245"/>
      <c r="D43" s="244"/>
      <c r="E43" s="247" t="s">
        <v>129</v>
      </c>
      <c r="F43" s="244"/>
      <c r="G43" s="242" t="s">
        <v>1375</v>
      </c>
      <c r="H43" s="242"/>
      <c r="I43" s="242"/>
      <c r="J43" s="242"/>
      <c r="K43" s="240"/>
    </row>
    <row r="44" spans="2:11" ht="12.75" customHeight="1">
      <c r="B44" s="243"/>
      <c r="C44" s="245"/>
      <c r="D44" s="244"/>
      <c r="E44" s="244"/>
      <c r="F44" s="244"/>
      <c r="G44" s="244"/>
      <c r="H44" s="244"/>
      <c r="I44" s="244"/>
      <c r="J44" s="244"/>
      <c r="K44" s="240"/>
    </row>
    <row r="45" spans="2:11" ht="15" customHeight="1">
      <c r="B45" s="243"/>
      <c r="C45" s="245"/>
      <c r="D45" s="242" t="s">
        <v>1376</v>
      </c>
      <c r="E45" s="242"/>
      <c r="F45" s="242"/>
      <c r="G45" s="242"/>
      <c r="H45" s="242"/>
      <c r="I45" s="242"/>
      <c r="J45" s="242"/>
      <c r="K45" s="240"/>
    </row>
    <row r="46" spans="2:11" ht="15" customHeight="1">
      <c r="B46" s="243"/>
      <c r="C46" s="245"/>
      <c r="D46" s="245"/>
      <c r="E46" s="242" t="s">
        <v>1377</v>
      </c>
      <c r="F46" s="242"/>
      <c r="G46" s="242"/>
      <c r="H46" s="242"/>
      <c r="I46" s="242"/>
      <c r="J46" s="242"/>
      <c r="K46" s="240"/>
    </row>
    <row r="47" spans="2:11" ht="15" customHeight="1">
      <c r="B47" s="243"/>
      <c r="C47" s="245"/>
      <c r="D47" s="245"/>
      <c r="E47" s="242" t="s">
        <v>1378</v>
      </c>
      <c r="F47" s="242"/>
      <c r="G47" s="242"/>
      <c r="H47" s="242"/>
      <c r="I47" s="242"/>
      <c r="J47" s="242"/>
      <c r="K47" s="240"/>
    </row>
    <row r="48" spans="2:11" ht="15" customHeight="1">
      <c r="B48" s="243"/>
      <c r="C48" s="245"/>
      <c r="D48" s="245"/>
      <c r="E48" s="242" t="s">
        <v>1379</v>
      </c>
      <c r="F48" s="242"/>
      <c r="G48" s="242"/>
      <c r="H48" s="242"/>
      <c r="I48" s="242"/>
      <c r="J48" s="242"/>
      <c r="K48" s="240"/>
    </row>
    <row r="49" spans="2:11" ht="15" customHeight="1">
      <c r="B49" s="243"/>
      <c r="C49" s="245"/>
      <c r="D49" s="242" t="s">
        <v>1380</v>
      </c>
      <c r="E49" s="242"/>
      <c r="F49" s="242"/>
      <c r="G49" s="242"/>
      <c r="H49" s="242"/>
      <c r="I49" s="242"/>
      <c r="J49" s="242"/>
      <c r="K49" s="240"/>
    </row>
    <row r="50" spans="2:11" ht="25.5" customHeight="1">
      <c r="B50" s="238"/>
      <c r="C50" s="239" t="s">
        <v>1381</v>
      </c>
      <c r="D50" s="239"/>
      <c r="E50" s="239"/>
      <c r="F50" s="239"/>
      <c r="G50" s="239"/>
      <c r="H50" s="239"/>
      <c r="I50" s="239"/>
      <c r="J50" s="239"/>
      <c r="K50" s="240"/>
    </row>
    <row r="51" spans="2:11" ht="5.25" customHeight="1">
      <c r="B51" s="238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8"/>
      <c r="C52" s="242" t="s">
        <v>1382</v>
      </c>
      <c r="D52" s="242"/>
      <c r="E52" s="242"/>
      <c r="F52" s="242"/>
      <c r="G52" s="242"/>
      <c r="H52" s="242"/>
      <c r="I52" s="242"/>
      <c r="J52" s="242"/>
      <c r="K52" s="240"/>
    </row>
    <row r="53" spans="2:11" ht="15" customHeight="1">
      <c r="B53" s="238"/>
      <c r="C53" s="242" t="s">
        <v>1383</v>
      </c>
      <c r="D53" s="242"/>
      <c r="E53" s="242"/>
      <c r="F53" s="242"/>
      <c r="G53" s="242"/>
      <c r="H53" s="242"/>
      <c r="I53" s="242"/>
      <c r="J53" s="242"/>
      <c r="K53" s="240"/>
    </row>
    <row r="54" spans="2:11" ht="12.75" customHeight="1">
      <c r="B54" s="238"/>
      <c r="C54" s="244"/>
      <c r="D54" s="244"/>
      <c r="E54" s="244"/>
      <c r="F54" s="244"/>
      <c r="G54" s="244"/>
      <c r="H54" s="244"/>
      <c r="I54" s="244"/>
      <c r="J54" s="244"/>
      <c r="K54" s="240"/>
    </row>
    <row r="55" spans="2:11" ht="15" customHeight="1">
      <c r="B55" s="238"/>
      <c r="C55" s="242" t="s">
        <v>1384</v>
      </c>
      <c r="D55" s="242"/>
      <c r="E55" s="242"/>
      <c r="F55" s="242"/>
      <c r="G55" s="242"/>
      <c r="H55" s="242"/>
      <c r="I55" s="242"/>
      <c r="J55" s="242"/>
      <c r="K55" s="240"/>
    </row>
    <row r="56" spans="2:11" ht="15" customHeight="1">
      <c r="B56" s="238"/>
      <c r="C56" s="245"/>
      <c r="D56" s="242" t="s">
        <v>1385</v>
      </c>
      <c r="E56" s="242"/>
      <c r="F56" s="242"/>
      <c r="G56" s="242"/>
      <c r="H56" s="242"/>
      <c r="I56" s="242"/>
      <c r="J56" s="242"/>
      <c r="K56" s="240"/>
    </row>
    <row r="57" spans="2:11" ht="15" customHeight="1">
      <c r="B57" s="238"/>
      <c r="C57" s="245"/>
      <c r="D57" s="242" t="s">
        <v>1386</v>
      </c>
      <c r="E57" s="242"/>
      <c r="F57" s="242"/>
      <c r="G57" s="242"/>
      <c r="H57" s="242"/>
      <c r="I57" s="242"/>
      <c r="J57" s="242"/>
      <c r="K57" s="240"/>
    </row>
    <row r="58" spans="2:11" ht="15" customHeight="1">
      <c r="B58" s="238"/>
      <c r="C58" s="245"/>
      <c r="D58" s="242" t="s">
        <v>1387</v>
      </c>
      <c r="E58" s="242"/>
      <c r="F58" s="242"/>
      <c r="G58" s="242"/>
      <c r="H58" s="242"/>
      <c r="I58" s="242"/>
      <c r="J58" s="242"/>
      <c r="K58" s="240"/>
    </row>
    <row r="59" spans="2:11" ht="15" customHeight="1">
      <c r="B59" s="238"/>
      <c r="C59" s="245"/>
      <c r="D59" s="242" t="s">
        <v>1388</v>
      </c>
      <c r="E59" s="242"/>
      <c r="F59" s="242"/>
      <c r="G59" s="242"/>
      <c r="H59" s="242"/>
      <c r="I59" s="242"/>
      <c r="J59" s="242"/>
      <c r="K59" s="240"/>
    </row>
    <row r="60" spans="2:11" ht="15" customHeight="1">
      <c r="B60" s="238"/>
      <c r="C60" s="245"/>
      <c r="D60" s="248" t="s">
        <v>1389</v>
      </c>
      <c r="E60" s="248"/>
      <c r="F60" s="248"/>
      <c r="G60" s="248"/>
      <c r="H60" s="248"/>
      <c r="I60" s="248"/>
      <c r="J60" s="248"/>
      <c r="K60" s="240"/>
    </row>
    <row r="61" spans="2:11" ht="15" customHeight="1">
      <c r="B61" s="238"/>
      <c r="C61" s="245"/>
      <c r="D61" s="242" t="s">
        <v>1390</v>
      </c>
      <c r="E61" s="242"/>
      <c r="F61" s="242"/>
      <c r="G61" s="242"/>
      <c r="H61" s="242"/>
      <c r="I61" s="242"/>
      <c r="J61" s="242"/>
      <c r="K61" s="240"/>
    </row>
    <row r="62" spans="2:11" ht="12.75" customHeight="1">
      <c r="B62" s="238"/>
      <c r="C62" s="245"/>
      <c r="D62" s="245"/>
      <c r="E62" s="249"/>
      <c r="F62" s="245"/>
      <c r="G62" s="245"/>
      <c r="H62" s="245"/>
      <c r="I62" s="245"/>
      <c r="J62" s="245"/>
      <c r="K62" s="240"/>
    </row>
    <row r="63" spans="2:11" ht="15" customHeight="1">
      <c r="B63" s="238"/>
      <c r="C63" s="245"/>
      <c r="D63" s="242" t="s">
        <v>1391</v>
      </c>
      <c r="E63" s="242"/>
      <c r="F63" s="242"/>
      <c r="G63" s="242"/>
      <c r="H63" s="242"/>
      <c r="I63" s="242"/>
      <c r="J63" s="242"/>
      <c r="K63" s="240"/>
    </row>
    <row r="64" spans="2:11" ht="15" customHeight="1">
      <c r="B64" s="238"/>
      <c r="C64" s="245"/>
      <c r="D64" s="248" t="s">
        <v>1392</v>
      </c>
      <c r="E64" s="248"/>
      <c r="F64" s="248"/>
      <c r="G64" s="248"/>
      <c r="H64" s="248"/>
      <c r="I64" s="248"/>
      <c r="J64" s="248"/>
      <c r="K64" s="240"/>
    </row>
    <row r="65" spans="2:11" ht="15" customHeight="1">
      <c r="B65" s="238"/>
      <c r="C65" s="245"/>
      <c r="D65" s="242" t="s">
        <v>1393</v>
      </c>
      <c r="E65" s="242"/>
      <c r="F65" s="242"/>
      <c r="G65" s="242"/>
      <c r="H65" s="242"/>
      <c r="I65" s="242"/>
      <c r="J65" s="242"/>
      <c r="K65" s="240"/>
    </row>
    <row r="66" spans="2:11" ht="15" customHeight="1">
      <c r="B66" s="238"/>
      <c r="C66" s="245"/>
      <c r="D66" s="242" t="s">
        <v>1394</v>
      </c>
      <c r="E66" s="242"/>
      <c r="F66" s="242"/>
      <c r="G66" s="242"/>
      <c r="H66" s="242"/>
      <c r="I66" s="242"/>
      <c r="J66" s="242"/>
      <c r="K66" s="240"/>
    </row>
    <row r="67" spans="2:11" ht="15" customHeight="1">
      <c r="B67" s="238"/>
      <c r="C67" s="245"/>
      <c r="D67" s="242" t="s">
        <v>1395</v>
      </c>
      <c r="E67" s="242"/>
      <c r="F67" s="242"/>
      <c r="G67" s="242"/>
      <c r="H67" s="242"/>
      <c r="I67" s="242"/>
      <c r="J67" s="242"/>
      <c r="K67" s="240"/>
    </row>
    <row r="68" spans="2:11" ht="15" customHeight="1">
      <c r="B68" s="238"/>
      <c r="C68" s="245"/>
      <c r="D68" s="242" t="s">
        <v>1396</v>
      </c>
      <c r="E68" s="242"/>
      <c r="F68" s="242"/>
      <c r="G68" s="242"/>
      <c r="H68" s="242"/>
      <c r="I68" s="242"/>
      <c r="J68" s="242"/>
      <c r="K68" s="240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259" t="s">
        <v>1332</v>
      </c>
      <c r="D73" s="259"/>
      <c r="E73" s="259"/>
      <c r="F73" s="259"/>
      <c r="G73" s="259"/>
      <c r="H73" s="259"/>
      <c r="I73" s="259"/>
      <c r="J73" s="259"/>
      <c r="K73" s="260"/>
    </row>
    <row r="74" spans="2:11" ht="17.25" customHeight="1">
      <c r="B74" s="258"/>
      <c r="C74" s="261" t="s">
        <v>1397</v>
      </c>
      <c r="D74" s="261"/>
      <c r="E74" s="261"/>
      <c r="F74" s="261" t="s">
        <v>1398</v>
      </c>
      <c r="G74" s="262"/>
      <c r="H74" s="261" t="s">
        <v>124</v>
      </c>
      <c r="I74" s="261" t="s">
        <v>57</v>
      </c>
      <c r="J74" s="261" t="s">
        <v>1399</v>
      </c>
      <c r="K74" s="260"/>
    </row>
    <row r="75" spans="2:11" ht="17.25" customHeight="1">
      <c r="B75" s="258"/>
      <c r="C75" s="263" t="s">
        <v>1400</v>
      </c>
      <c r="D75" s="263"/>
      <c r="E75" s="263"/>
      <c r="F75" s="264" t="s">
        <v>1401</v>
      </c>
      <c r="G75" s="265"/>
      <c r="H75" s="263"/>
      <c r="I75" s="263"/>
      <c r="J75" s="263" t="s">
        <v>1402</v>
      </c>
      <c r="K75" s="260"/>
    </row>
    <row r="76" spans="2:11" ht="5.25" customHeight="1">
      <c r="B76" s="258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8"/>
      <c r="C77" s="247" t="s">
        <v>53</v>
      </c>
      <c r="D77" s="266"/>
      <c r="E77" s="266"/>
      <c r="F77" s="268" t="s">
        <v>1403</v>
      </c>
      <c r="G77" s="267"/>
      <c r="H77" s="247" t="s">
        <v>1404</v>
      </c>
      <c r="I77" s="247" t="s">
        <v>1405</v>
      </c>
      <c r="J77" s="247">
        <v>20</v>
      </c>
      <c r="K77" s="260"/>
    </row>
    <row r="78" spans="2:11" ht="15" customHeight="1">
      <c r="B78" s="258"/>
      <c r="C78" s="247" t="s">
        <v>1406</v>
      </c>
      <c r="D78" s="247"/>
      <c r="E78" s="247"/>
      <c r="F78" s="268" t="s">
        <v>1403</v>
      </c>
      <c r="G78" s="267"/>
      <c r="H78" s="247" t="s">
        <v>1407</v>
      </c>
      <c r="I78" s="247" t="s">
        <v>1405</v>
      </c>
      <c r="J78" s="247">
        <v>120</v>
      </c>
      <c r="K78" s="260"/>
    </row>
    <row r="79" spans="2:11" ht="15" customHeight="1">
      <c r="B79" s="269"/>
      <c r="C79" s="247" t="s">
        <v>1408</v>
      </c>
      <c r="D79" s="247"/>
      <c r="E79" s="247"/>
      <c r="F79" s="268" t="s">
        <v>1409</v>
      </c>
      <c r="G79" s="267"/>
      <c r="H79" s="247" t="s">
        <v>1410</v>
      </c>
      <c r="I79" s="247" t="s">
        <v>1405</v>
      </c>
      <c r="J79" s="247">
        <v>50</v>
      </c>
      <c r="K79" s="260"/>
    </row>
    <row r="80" spans="2:11" ht="15" customHeight="1">
      <c r="B80" s="269"/>
      <c r="C80" s="247" t="s">
        <v>1411</v>
      </c>
      <c r="D80" s="247"/>
      <c r="E80" s="247"/>
      <c r="F80" s="268" t="s">
        <v>1403</v>
      </c>
      <c r="G80" s="267"/>
      <c r="H80" s="247" t="s">
        <v>1412</v>
      </c>
      <c r="I80" s="247" t="s">
        <v>1413</v>
      </c>
      <c r="J80" s="247"/>
      <c r="K80" s="260"/>
    </row>
    <row r="81" spans="2:11" ht="15" customHeight="1">
      <c r="B81" s="269"/>
      <c r="C81" s="270" t="s">
        <v>1414</v>
      </c>
      <c r="D81" s="270"/>
      <c r="E81" s="270"/>
      <c r="F81" s="271" t="s">
        <v>1409</v>
      </c>
      <c r="G81" s="270"/>
      <c r="H81" s="270" t="s">
        <v>1415</v>
      </c>
      <c r="I81" s="270" t="s">
        <v>1405</v>
      </c>
      <c r="J81" s="270">
        <v>15</v>
      </c>
      <c r="K81" s="260"/>
    </row>
    <row r="82" spans="2:11" ht="15" customHeight="1">
      <c r="B82" s="269"/>
      <c r="C82" s="270" t="s">
        <v>1416</v>
      </c>
      <c r="D82" s="270"/>
      <c r="E82" s="270"/>
      <c r="F82" s="271" t="s">
        <v>1409</v>
      </c>
      <c r="G82" s="270"/>
      <c r="H82" s="270" t="s">
        <v>1417</v>
      </c>
      <c r="I82" s="270" t="s">
        <v>1405</v>
      </c>
      <c r="J82" s="270">
        <v>15</v>
      </c>
      <c r="K82" s="260"/>
    </row>
    <row r="83" spans="2:11" ht="15" customHeight="1">
      <c r="B83" s="269"/>
      <c r="C83" s="270" t="s">
        <v>1418</v>
      </c>
      <c r="D83" s="270"/>
      <c r="E83" s="270"/>
      <c r="F83" s="271" t="s">
        <v>1409</v>
      </c>
      <c r="G83" s="270"/>
      <c r="H83" s="270" t="s">
        <v>1419</v>
      </c>
      <c r="I83" s="270" t="s">
        <v>1405</v>
      </c>
      <c r="J83" s="270">
        <v>20</v>
      </c>
      <c r="K83" s="260"/>
    </row>
    <row r="84" spans="2:11" ht="15" customHeight="1">
      <c r="B84" s="269"/>
      <c r="C84" s="270" t="s">
        <v>1420</v>
      </c>
      <c r="D84" s="270"/>
      <c r="E84" s="270"/>
      <c r="F84" s="271" t="s">
        <v>1409</v>
      </c>
      <c r="G84" s="270"/>
      <c r="H84" s="270" t="s">
        <v>1421</v>
      </c>
      <c r="I84" s="270" t="s">
        <v>1405</v>
      </c>
      <c r="J84" s="270">
        <v>20</v>
      </c>
      <c r="K84" s="260"/>
    </row>
    <row r="85" spans="2:11" ht="15" customHeight="1">
      <c r="B85" s="269"/>
      <c r="C85" s="247" t="s">
        <v>1422</v>
      </c>
      <c r="D85" s="247"/>
      <c r="E85" s="247"/>
      <c r="F85" s="268" t="s">
        <v>1409</v>
      </c>
      <c r="G85" s="267"/>
      <c r="H85" s="247" t="s">
        <v>1423</v>
      </c>
      <c r="I85" s="247" t="s">
        <v>1405</v>
      </c>
      <c r="J85" s="247">
        <v>50</v>
      </c>
      <c r="K85" s="260"/>
    </row>
    <row r="86" spans="2:11" ht="15" customHeight="1">
      <c r="B86" s="269"/>
      <c r="C86" s="247" t="s">
        <v>1424</v>
      </c>
      <c r="D86" s="247"/>
      <c r="E86" s="247"/>
      <c r="F86" s="268" t="s">
        <v>1409</v>
      </c>
      <c r="G86" s="267"/>
      <c r="H86" s="247" t="s">
        <v>1425</v>
      </c>
      <c r="I86" s="247" t="s">
        <v>1405</v>
      </c>
      <c r="J86" s="247">
        <v>20</v>
      </c>
      <c r="K86" s="260"/>
    </row>
    <row r="87" spans="2:11" ht="15" customHeight="1">
      <c r="B87" s="269"/>
      <c r="C87" s="247" t="s">
        <v>1426</v>
      </c>
      <c r="D87" s="247"/>
      <c r="E87" s="247"/>
      <c r="F87" s="268" t="s">
        <v>1409</v>
      </c>
      <c r="G87" s="267"/>
      <c r="H87" s="247" t="s">
        <v>1427</v>
      </c>
      <c r="I87" s="247" t="s">
        <v>1405</v>
      </c>
      <c r="J87" s="247">
        <v>20</v>
      </c>
      <c r="K87" s="260"/>
    </row>
    <row r="88" spans="2:11" ht="15" customHeight="1">
      <c r="B88" s="269"/>
      <c r="C88" s="247" t="s">
        <v>1428</v>
      </c>
      <c r="D88" s="247"/>
      <c r="E88" s="247"/>
      <c r="F88" s="268" t="s">
        <v>1409</v>
      </c>
      <c r="G88" s="267"/>
      <c r="H88" s="247" t="s">
        <v>1429</v>
      </c>
      <c r="I88" s="247" t="s">
        <v>1405</v>
      </c>
      <c r="J88" s="247">
        <v>50</v>
      </c>
      <c r="K88" s="260"/>
    </row>
    <row r="89" spans="2:11" ht="15" customHeight="1">
      <c r="B89" s="269"/>
      <c r="C89" s="247" t="s">
        <v>1430</v>
      </c>
      <c r="D89" s="247"/>
      <c r="E89" s="247"/>
      <c r="F89" s="268" t="s">
        <v>1409</v>
      </c>
      <c r="G89" s="267"/>
      <c r="H89" s="247" t="s">
        <v>1430</v>
      </c>
      <c r="I89" s="247" t="s">
        <v>1405</v>
      </c>
      <c r="J89" s="247">
        <v>50</v>
      </c>
      <c r="K89" s="260"/>
    </row>
    <row r="90" spans="2:11" ht="15" customHeight="1">
      <c r="B90" s="269"/>
      <c r="C90" s="247" t="s">
        <v>130</v>
      </c>
      <c r="D90" s="247"/>
      <c r="E90" s="247"/>
      <c r="F90" s="268" t="s">
        <v>1409</v>
      </c>
      <c r="G90" s="267"/>
      <c r="H90" s="247" t="s">
        <v>1431</v>
      </c>
      <c r="I90" s="247" t="s">
        <v>1405</v>
      </c>
      <c r="J90" s="247">
        <v>255</v>
      </c>
      <c r="K90" s="260"/>
    </row>
    <row r="91" spans="2:11" ht="15" customHeight="1">
      <c r="B91" s="269"/>
      <c r="C91" s="247" t="s">
        <v>1432</v>
      </c>
      <c r="D91" s="247"/>
      <c r="E91" s="247"/>
      <c r="F91" s="268" t="s">
        <v>1403</v>
      </c>
      <c r="G91" s="267"/>
      <c r="H91" s="247" t="s">
        <v>1433</v>
      </c>
      <c r="I91" s="247" t="s">
        <v>1434</v>
      </c>
      <c r="J91" s="247"/>
      <c r="K91" s="260"/>
    </row>
    <row r="92" spans="2:11" ht="15" customHeight="1">
      <c r="B92" s="269"/>
      <c r="C92" s="247" t="s">
        <v>1435</v>
      </c>
      <c r="D92" s="247"/>
      <c r="E92" s="247"/>
      <c r="F92" s="268" t="s">
        <v>1403</v>
      </c>
      <c r="G92" s="267"/>
      <c r="H92" s="247" t="s">
        <v>1436</v>
      </c>
      <c r="I92" s="247" t="s">
        <v>1437</v>
      </c>
      <c r="J92" s="247"/>
      <c r="K92" s="260"/>
    </row>
    <row r="93" spans="2:11" ht="15" customHeight="1">
      <c r="B93" s="269"/>
      <c r="C93" s="247" t="s">
        <v>1438</v>
      </c>
      <c r="D93" s="247"/>
      <c r="E93" s="247"/>
      <c r="F93" s="268" t="s">
        <v>1403</v>
      </c>
      <c r="G93" s="267"/>
      <c r="H93" s="247" t="s">
        <v>1438</v>
      </c>
      <c r="I93" s="247" t="s">
        <v>1437</v>
      </c>
      <c r="J93" s="247"/>
      <c r="K93" s="260"/>
    </row>
    <row r="94" spans="2:11" ht="15" customHeight="1">
      <c r="B94" s="269"/>
      <c r="C94" s="247" t="s">
        <v>38</v>
      </c>
      <c r="D94" s="247"/>
      <c r="E94" s="247"/>
      <c r="F94" s="268" t="s">
        <v>1403</v>
      </c>
      <c r="G94" s="267"/>
      <c r="H94" s="247" t="s">
        <v>1439</v>
      </c>
      <c r="I94" s="247" t="s">
        <v>1437</v>
      </c>
      <c r="J94" s="247"/>
      <c r="K94" s="260"/>
    </row>
    <row r="95" spans="2:11" ht="15" customHeight="1">
      <c r="B95" s="269"/>
      <c r="C95" s="247" t="s">
        <v>48</v>
      </c>
      <c r="D95" s="247"/>
      <c r="E95" s="247"/>
      <c r="F95" s="268" t="s">
        <v>1403</v>
      </c>
      <c r="G95" s="267"/>
      <c r="H95" s="247" t="s">
        <v>1440</v>
      </c>
      <c r="I95" s="247" t="s">
        <v>1437</v>
      </c>
      <c r="J95" s="247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259" t="s">
        <v>1441</v>
      </c>
      <c r="D100" s="259"/>
      <c r="E100" s="259"/>
      <c r="F100" s="259"/>
      <c r="G100" s="259"/>
      <c r="H100" s="259"/>
      <c r="I100" s="259"/>
      <c r="J100" s="259"/>
      <c r="K100" s="260"/>
    </row>
    <row r="101" spans="2:11" ht="17.25" customHeight="1">
      <c r="B101" s="258"/>
      <c r="C101" s="261" t="s">
        <v>1397</v>
      </c>
      <c r="D101" s="261"/>
      <c r="E101" s="261"/>
      <c r="F101" s="261" t="s">
        <v>1398</v>
      </c>
      <c r="G101" s="262"/>
      <c r="H101" s="261" t="s">
        <v>124</v>
      </c>
      <c r="I101" s="261" t="s">
        <v>57</v>
      </c>
      <c r="J101" s="261" t="s">
        <v>1399</v>
      </c>
      <c r="K101" s="260"/>
    </row>
    <row r="102" spans="2:11" ht="17.25" customHeight="1">
      <c r="B102" s="258"/>
      <c r="C102" s="263" t="s">
        <v>1400</v>
      </c>
      <c r="D102" s="263"/>
      <c r="E102" s="263"/>
      <c r="F102" s="264" t="s">
        <v>1401</v>
      </c>
      <c r="G102" s="265"/>
      <c r="H102" s="263"/>
      <c r="I102" s="263"/>
      <c r="J102" s="263" t="s">
        <v>1402</v>
      </c>
      <c r="K102" s="260"/>
    </row>
    <row r="103" spans="2:11" ht="5.25" customHeight="1">
      <c r="B103" s="258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8"/>
      <c r="C104" s="247" t="s">
        <v>53</v>
      </c>
      <c r="D104" s="266"/>
      <c r="E104" s="266"/>
      <c r="F104" s="268" t="s">
        <v>1403</v>
      </c>
      <c r="G104" s="277"/>
      <c r="H104" s="247" t="s">
        <v>1442</v>
      </c>
      <c r="I104" s="247" t="s">
        <v>1405</v>
      </c>
      <c r="J104" s="247">
        <v>20</v>
      </c>
      <c r="K104" s="260"/>
    </row>
    <row r="105" spans="2:11" ht="15" customHeight="1">
      <c r="B105" s="258"/>
      <c r="C105" s="247" t="s">
        <v>1406</v>
      </c>
      <c r="D105" s="247"/>
      <c r="E105" s="247"/>
      <c r="F105" s="268" t="s">
        <v>1403</v>
      </c>
      <c r="G105" s="247"/>
      <c r="H105" s="247" t="s">
        <v>1442</v>
      </c>
      <c r="I105" s="247" t="s">
        <v>1405</v>
      </c>
      <c r="J105" s="247">
        <v>120</v>
      </c>
      <c r="K105" s="260"/>
    </row>
    <row r="106" spans="2:11" ht="15" customHeight="1">
      <c r="B106" s="269"/>
      <c r="C106" s="247" t="s">
        <v>1408</v>
      </c>
      <c r="D106" s="247"/>
      <c r="E106" s="247"/>
      <c r="F106" s="268" t="s">
        <v>1409</v>
      </c>
      <c r="G106" s="247"/>
      <c r="H106" s="247" t="s">
        <v>1442</v>
      </c>
      <c r="I106" s="247" t="s">
        <v>1405</v>
      </c>
      <c r="J106" s="247">
        <v>50</v>
      </c>
      <c r="K106" s="260"/>
    </row>
    <row r="107" spans="2:11" ht="15" customHeight="1">
      <c r="B107" s="269"/>
      <c r="C107" s="247" t="s">
        <v>1411</v>
      </c>
      <c r="D107" s="247"/>
      <c r="E107" s="247"/>
      <c r="F107" s="268" t="s">
        <v>1403</v>
      </c>
      <c r="G107" s="247"/>
      <c r="H107" s="247" t="s">
        <v>1442</v>
      </c>
      <c r="I107" s="247" t="s">
        <v>1413</v>
      </c>
      <c r="J107" s="247"/>
      <c r="K107" s="260"/>
    </row>
    <row r="108" spans="2:11" ht="15" customHeight="1">
      <c r="B108" s="269"/>
      <c r="C108" s="247" t="s">
        <v>1422</v>
      </c>
      <c r="D108" s="247"/>
      <c r="E108" s="247"/>
      <c r="F108" s="268" t="s">
        <v>1409</v>
      </c>
      <c r="G108" s="247"/>
      <c r="H108" s="247" t="s">
        <v>1442</v>
      </c>
      <c r="I108" s="247" t="s">
        <v>1405</v>
      </c>
      <c r="J108" s="247">
        <v>50</v>
      </c>
      <c r="K108" s="260"/>
    </row>
    <row r="109" spans="2:11" ht="15" customHeight="1">
      <c r="B109" s="269"/>
      <c r="C109" s="247" t="s">
        <v>1430</v>
      </c>
      <c r="D109" s="247"/>
      <c r="E109" s="247"/>
      <c r="F109" s="268" t="s">
        <v>1409</v>
      </c>
      <c r="G109" s="247"/>
      <c r="H109" s="247" t="s">
        <v>1442</v>
      </c>
      <c r="I109" s="247" t="s">
        <v>1405</v>
      </c>
      <c r="J109" s="247">
        <v>50</v>
      </c>
      <c r="K109" s="260"/>
    </row>
    <row r="110" spans="2:11" ht="15" customHeight="1">
      <c r="B110" s="269"/>
      <c r="C110" s="247" t="s">
        <v>1428</v>
      </c>
      <c r="D110" s="247"/>
      <c r="E110" s="247"/>
      <c r="F110" s="268" t="s">
        <v>1409</v>
      </c>
      <c r="G110" s="247"/>
      <c r="H110" s="247" t="s">
        <v>1442</v>
      </c>
      <c r="I110" s="247" t="s">
        <v>1405</v>
      </c>
      <c r="J110" s="247">
        <v>50</v>
      </c>
      <c r="K110" s="260"/>
    </row>
    <row r="111" spans="2:11" ht="15" customHeight="1">
      <c r="B111" s="269"/>
      <c r="C111" s="247" t="s">
        <v>53</v>
      </c>
      <c r="D111" s="247"/>
      <c r="E111" s="247"/>
      <c r="F111" s="268" t="s">
        <v>1403</v>
      </c>
      <c r="G111" s="247"/>
      <c r="H111" s="247" t="s">
        <v>1443</v>
      </c>
      <c r="I111" s="247" t="s">
        <v>1405</v>
      </c>
      <c r="J111" s="247">
        <v>20</v>
      </c>
      <c r="K111" s="260"/>
    </row>
    <row r="112" spans="2:11" ht="15" customHeight="1">
      <c r="B112" s="269"/>
      <c r="C112" s="247" t="s">
        <v>1444</v>
      </c>
      <c r="D112" s="247"/>
      <c r="E112" s="247"/>
      <c r="F112" s="268" t="s">
        <v>1403</v>
      </c>
      <c r="G112" s="247"/>
      <c r="H112" s="247" t="s">
        <v>1445</v>
      </c>
      <c r="I112" s="247" t="s">
        <v>1405</v>
      </c>
      <c r="J112" s="247">
        <v>120</v>
      </c>
      <c r="K112" s="260"/>
    </row>
    <row r="113" spans="2:11" ht="15" customHeight="1">
      <c r="B113" s="269"/>
      <c r="C113" s="247" t="s">
        <v>38</v>
      </c>
      <c r="D113" s="247"/>
      <c r="E113" s="247"/>
      <c r="F113" s="268" t="s">
        <v>1403</v>
      </c>
      <c r="G113" s="247"/>
      <c r="H113" s="247" t="s">
        <v>1446</v>
      </c>
      <c r="I113" s="247" t="s">
        <v>1437</v>
      </c>
      <c r="J113" s="247"/>
      <c r="K113" s="260"/>
    </row>
    <row r="114" spans="2:11" ht="15" customHeight="1">
      <c r="B114" s="269"/>
      <c r="C114" s="247" t="s">
        <v>48</v>
      </c>
      <c r="D114" s="247"/>
      <c r="E114" s="247"/>
      <c r="F114" s="268" t="s">
        <v>1403</v>
      </c>
      <c r="G114" s="247"/>
      <c r="H114" s="247" t="s">
        <v>1447</v>
      </c>
      <c r="I114" s="247" t="s">
        <v>1437</v>
      </c>
      <c r="J114" s="247"/>
      <c r="K114" s="260"/>
    </row>
    <row r="115" spans="2:11" ht="15" customHeight="1">
      <c r="B115" s="269"/>
      <c r="C115" s="247" t="s">
        <v>57</v>
      </c>
      <c r="D115" s="247"/>
      <c r="E115" s="247"/>
      <c r="F115" s="268" t="s">
        <v>1403</v>
      </c>
      <c r="G115" s="247"/>
      <c r="H115" s="247" t="s">
        <v>1448</v>
      </c>
      <c r="I115" s="247" t="s">
        <v>1449</v>
      </c>
      <c r="J115" s="247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4"/>
      <c r="D117" s="244"/>
      <c r="E117" s="244"/>
      <c r="F117" s="280"/>
      <c r="G117" s="244"/>
      <c r="H117" s="244"/>
      <c r="I117" s="244"/>
      <c r="J117" s="244"/>
      <c r="K117" s="279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235" t="s">
        <v>1450</v>
      </c>
      <c r="D120" s="235"/>
      <c r="E120" s="235"/>
      <c r="F120" s="235"/>
      <c r="G120" s="235"/>
      <c r="H120" s="235"/>
      <c r="I120" s="235"/>
      <c r="J120" s="235"/>
      <c r="K120" s="285"/>
    </row>
    <row r="121" spans="2:11" ht="17.25" customHeight="1">
      <c r="B121" s="286"/>
      <c r="C121" s="261" t="s">
        <v>1397</v>
      </c>
      <c r="D121" s="261"/>
      <c r="E121" s="261"/>
      <c r="F121" s="261" t="s">
        <v>1398</v>
      </c>
      <c r="G121" s="262"/>
      <c r="H121" s="261" t="s">
        <v>124</v>
      </c>
      <c r="I121" s="261" t="s">
        <v>57</v>
      </c>
      <c r="J121" s="261" t="s">
        <v>1399</v>
      </c>
      <c r="K121" s="287"/>
    </row>
    <row r="122" spans="2:11" ht="17.25" customHeight="1">
      <c r="B122" s="286"/>
      <c r="C122" s="263" t="s">
        <v>1400</v>
      </c>
      <c r="D122" s="263"/>
      <c r="E122" s="263"/>
      <c r="F122" s="264" t="s">
        <v>1401</v>
      </c>
      <c r="G122" s="265"/>
      <c r="H122" s="263"/>
      <c r="I122" s="263"/>
      <c r="J122" s="263" t="s">
        <v>1402</v>
      </c>
      <c r="K122" s="287"/>
    </row>
    <row r="123" spans="2:11" ht="5.25" customHeight="1">
      <c r="B123" s="288"/>
      <c r="C123" s="266"/>
      <c r="D123" s="266"/>
      <c r="E123" s="266"/>
      <c r="F123" s="266"/>
      <c r="G123" s="247"/>
      <c r="H123" s="266"/>
      <c r="I123" s="266"/>
      <c r="J123" s="266"/>
      <c r="K123" s="289"/>
    </row>
    <row r="124" spans="2:11" ht="15" customHeight="1">
      <c r="B124" s="288"/>
      <c r="C124" s="247" t="s">
        <v>1406</v>
      </c>
      <c r="D124" s="266"/>
      <c r="E124" s="266"/>
      <c r="F124" s="268" t="s">
        <v>1403</v>
      </c>
      <c r="G124" s="247"/>
      <c r="H124" s="247" t="s">
        <v>1442</v>
      </c>
      <c r="I124" s="247" t="s">
        <v>1405</v>
      </c>
      <c r="J124" s="247">
        <v>120</v>
      </c>
      <c r="K124" s="290"/>
    </row>
    <row r="125" spans="2:11" ht="15" customHeight="1">
      <c r="B125" s="288"/>
      <c r="C125" s="247" t="s">
        <v>1451</v>
      </c>
      <c r="D125" s="247"/>
      <c r="E125" s="247"/>
      <c r="F125" s="268" t="s">
        <v>1403</v>
      </c>
      <c r="G125" s="247"/>
      <c r="H125" s="247" t="s">
        <v>1452</v>
      </c>
      <c r="I125" s="247" t="s">
        <v>1405</v>
      </c>
      <c r="J125" s="247" t="s">
        <v>1453</v>
      </c>
      <c r="K125" s="290"/>
    </row>
    <row r="126" spans="2:11" ht="15" customHeight="1">
      <c r="B126" s="288"/>
      <c r="C126" s="247" t="s">
        <v>1352</v>
      </c>
      <c r="D126" s="247"/>
      <c r="E126" s="247"/>
      <c r="F126" s="268" t="s">
        <v>1403</v>
      </c>
      <c r="G126" s="247"/>
      <c r="H126" s="247" t="s">
        <v>1454</v>
      </c>
      <c r="I126" s="247" t="s">
        <v>1405</v>
      </c>
      <c r="J126" s="247" t="s">
        <v>1453</v>
      </c>
      <c r="K126" s="290"/>
    </row>
    <row r="127" spans="2:11" ht="15" customHeight="1">
      <c r="B127" s="288"/>
      <c r="C127" s="247" t="s">
        <v>1414</v>
      </c>
      <c r="D127" s="247"/>
      <c r="E127" s="247"/>
      <c r="F127" s="268" t="s">
        <v>1409</v>
      </c>
      <c r="G127" s="247"/>
      <c r="H127" s="247" t="s">
        <v>1415</v>
      </c>
      <c r="I127" s="247" t="s">
        <v>1405</v>
      </c>
      <c r="J127" s="247">
        <v>15</v>
      </c>
      <c r="K127" s="290"/>
    </row>
    <row r="128" spans="2:11" ht="15" customHeight="1">
      <c r="B128" s="288"/>
      <c r="C128" s="270" t="s">
        <v>1416</v>
      </c>
      <c r="D128" s="270"/>
      <c r="E128" s="270"/>
      <c r="F128" s="271" t="s">
        <v>1409</v>
      </c>
      <c r="G128" s="270"/>
      <c r="H128" s="270" t="s">
        <v>1417</v>
      </c>
      <c r="I128" s="270" t="s">
        <v>1405</v>
      </c>
      <c r="J128" s="270">
        <v>15</v>
      </c>
      <c r="K128" s="290"/>
    </row>
    <row r="129" spans="2:11" ht="15" customHeight="1">
      <c r="B129" s="288"/>
      <c r="C129" s="270" t="s">
        <v>1418</v>
      </c>
      <c r="D129" s="270"/>
      <c r="E129" s="270"/>
      <c r="F129" s="271" t="s">
        <v>1409</v>
      </c>
      <c r="G129" s="270"/>
      <c r="H129" s="270" t="s">
        <v>1419</v>
      </c>
      <c r="I129" s="270" t="s">
        <v>1405</v>
      </c>
      <c r="J129" s="270">
        <v>20</v>
      </c>
      <c r="K129" s="290"/>
    </row>
    <row r="130" spans="2:11" ht="15" customHeight="1">
      <c r="B130" s="288"/>
      <c r="C130" s="270" t="s">
        <v>1420</v>
      </c>
      <c r="D130" s="270"/>
      <c r="E130" s="270"/>
      <c r="F130" s="271" t="s">
        <v>1409</v>
      </c>
      <c r="G130" s="270"/>
      <c r="H130" s="270" t="s">
        <v>1421</v>
      </c>
      <c r="I130" s="270" t="s">
        <v>1405</v>
      </c>
      <c r="J130" s="270">
        <v>20</v>
      </c>
      <c r="K130" s="290"/>
    </row>
    <row r="131" spans="2:11" ht="15" customHeight="1">
      <c r="B131" s="288"/>
      <c r="C131" s="247" t="s">
        <v>1408</v>
      </c>
      <c r="D131" s="247"/>
      <c r="E131" s="247"/>
      <c r="F131" s="268" t="s">
        <v>1409</v>
      </c>
      <c r="G131" s="247"/>
      <c r="H131" s="247" t="s">
        <v>1442</v>
      </c>
      <c r="I131" s="247" t="s">
        <v>1405</v>
      </c>
      <c r="J131" s="247">
        <v>50</v>
      </c>
      <c r="K131" s="290"/>
    </row>
    <row r="132" spans="2:11" ht="15" customHeight="1">
      <c r="B132" s="288"/>
      <c r="C132" s="247" t="s">
        <v>1422</v>
      </c>
      <c r="D132" s="247"/>
      <c r="E132" s="247"/>
      <c r="F132" s="268" t="s">
        <v>1409</v>
      </c>
      <c r="G132" s="247"/>
      <c r="H132" s="247" t="s">
        <v>1442</v>
      </c>
      <c r="I132" s="247" t="s">
        <v>1405</v>
      </c>
      <c r="J132" s="247">
        <v>50</v>
      </c>
      <c r="K132" s="290"/>
    </row>
    <row r="133" spans="2:11" ht="15" customHeight="1">
      <c r="B133" s="288"/>
      <c r="C133" s="247" t="s">
        <v>1428</v>
      </c>
      <c r="D133" s="247"/>
      <c r="E133" s="247"/>
      <c r="F133" s="268" t="s">
        <v>1409</v>
      </c>
      <c r="G133" s="247"/>
      <c r="H133" s="247" t="s">
        <v>1442</v>
      </c>
      <c r="I133" s="247" t="s">
        <v>1405</v>
      </c>
      <c r="J133" s="247">
        <v>50</v>
      </c>
      <c r="K133" s="290"/>
    </row>
    <row r="134" spans="2:11" ht="15" customHeight="1">
      <c r="B134" s="288"/>
      <c r="C134" s="247" t="s">
        <v>1430</v>
      </c>
      <c r="D134" s="247"/>
      <c r="E134" s="247"/>
      <c r="F134" s="268" t="s">
        <v>1409</v>
      </c>
      <c r="G134" s="247"/>
      <c r="H134" s="247" t="s">
        <v>1442</v>
      </c>
      <c r="I134" s="247" t="s">
        <v>1405</v>
      </c>
      <c r="J134" s="247">
        <v>50</v>
      </c>
      <c r="K134" s="290"/>
    </row>
    <row r="135" spans="2:11" ht="15" customHeight="1">
      <c r="B135" s="288"/>
      <c r="C135" s="247" t="s">
        <v>130</v>
      </c>
      <c r="D135" s="247"/>
      <c r="E135" s="247"/>
      <c r="F135" s="268" t="s">
        <v>1409</v>
      </c>
      <c r="G135" s="247"/>
      <c r="H135" s="247" t="s">
        <v>1455</v>
      </c>
      <c r="I135" s="247" t="s">
        <v>1405</v>
      </c>
      <c r="J135" s="247">
        <v>255</v>
      </c>
      <c r="K135" s="290"/>
    </row>
    <row r="136" spans="2:11" ht="15" customHeight="1">
      <c r="B136" s="288"/>
      <c r="C136" s="247" t="s">
        <v>1432</v>
      </c>
      <c r="D136" s="247"/>
      <c r="E136" s="247"/>
      <c r="F136" s="268" t="s">
        <v>1403</v>
      </c>
      <c r="G136" s="247"/>
      <c r="H136" s="247" t="s">
        <v>1456</v>
      </c>
      <c r="I136" s="247" t="s">
        <v>1434</v>
      </c>
      <c r="J136" s="247"/>
      <c r="K136" s="290"/>
    </row>
    <row r="137" spans="2:11" ht="15" customHeight="1">
      <c r="B137" s="288"/>
      <c r="C137" s="247" t="s">
        <v>1435</v>
      </c>
      <c r="D137" s="247"/>
      <c r="E137" s="247"/>
      <c r="F137" s="268" t="s">
        <v>1403</v>
      </c>
      <c r="G137" s="247"/>
      <c r="H137" s="247" t="s">
        <v>1457</v>
      </c>
      <c r="I137" s="247" t="s">
        <v>1437</v>
      </c>
      <c r="J137" s="247"/>
      <c r="K137" s="290"/>
    </row>
    <row r="138" spans="2:11" ht="15" customHeight="1">
      <c r="B138" s="288"/>
      <c r="C138" s="247" t="s">
        <v>1438</v>
      </c>
      <c r="D138" s="247"/>
      <c r="E138" s="247"/>
      <c r="F138" s="268" t="s">
        <v>1403</v>
      </c>
      <c r="G138" s="247"/>
      <c r="H138" s="247" t="s">
        <v>1438</v>
      </c>
      <c r="I138" s="247" t="s">
        <v>1437</v>
      </c>
      <c r="J138" s="247"/>
      <c r="K138" s="290"/>
    </row>
    <row r="139" spans="2:11" ht="15" customHeight="1">
      <c r="B139" s="288"/>
      <c r="C139" s="247" t="s">
        <v>38</v>
      </c>
      <c r="D139" s="247"/>
      <c r="E139" s="247"/>
      <c r="F139" s="268" t="s">
        <v>1403</v>
      </c>
      <c r="G139" s="247"/>
      <c r="H139" s="247" t="s">
        <v>1458</v>
      </c>
      <c r="I139" s="247" t="s">
        <v>1437</v>
      </c>
      <c r="J139" s="247"/>
      <c r="K139" s="290"/>
    </row>
    <row r="140" spans="2:11" ht="15" customHeight="1">
      <c r="B140" s="288"/>
      <c r="C140" s="247" t="s">
        <v>1459</v>
      </c>
      <c r="D140" s="247"/>
      <c r="E140" s="247"/>
      <c r="F140" s="268" t="s">
        <v>1403</v>
      </c>
      <c r="G140" s="247"/>
      <c r="H140" s="247" t="s">
        <v>1460</v>
      </c>
      <c r="I140" s="247" t="s">
        <v>1437</v>
      </c>
      <c r="J140" s="247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4"/>
      <c r="C142" s="244"/>
      <c r="D142" s="244"/>
      <c r="E142" s="244"/>
      <c r="F142" s="280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259" t="s">
        <v>1461</v>
      </c>
      <c r="D145" s="259"/>
      <c r="E145" s="259"/>
      <c r="F145" s="259"/>
      <c r="G145" s="259"/>
      <c r="H145" s="259"/>
      <c r="I145" s="259"/>
      <c r="J145" s="259"/>
      <c r="K145" s="260"/>
    </row>
    <row r="146" spans="2:11" ht="17.25" customHeight="1">
      <c r="B146" s="258"/>
      <c r="C146" s="261" t="s">
        <v>1397</v>
      </c>
      <c r="D146" s="261"/>
      <c r="E146" s="261"/>
      <c r="F146" s="261" t="s">
        <v>1398</v>
      </c>
      <c r="G146" s="262"/>
      <c r="H146" s="261" t="s">
        <v>124</v>
      </c>
      <c r="I146" s="261" t="s">
        <v>57</v>
      </c>
      <c r="J146" s="261" t="s">
        <v>1399</v>
      </c>
      <c r="K146" s="260"/>
    </row>
    <row r="147" spans="2:11" ht="17.25" customHeight="1">
      <c r="B147" s="258"/>
      <c r="C147" s="263" t="s">
        <v>1400</v>
      </c>
      <c r="D147" s="263"/>
      <c r="E147" s="263"/>
      <c r="F147" s="264" t="s">
        <v>1401</v>
      </c>
      <c r="G147" s="265"/>
      <c r="H147" s="263"/>
      <c r="I147" s="263"/>
      <c r="J147" s="263" t="s">
        <v>1402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1406</v>
      </c>
      <c r="D149" s="247"/>
      <c r="E149" s="247"/>
      <c r="F149" s="295" t="s">
        <v>1403</v>
      </c>
      <c r="G149" s="247"/>
      <c r="H149" s="294" t="s">
        <v>1442</v>
      </c>
      <c r="I149" s="294" t="s">
        <v>1405</v>
      </c>
      <c r="J149" s="294">
        <v>120</v>
      </c>
      <c r="K149" s="290"/>
    </row>
    <row r="150" spans="2:11" ht="15" customHeight="1">
      <c r="B150" s="269"/>
      <c r="C150" s="294" t="s">
        <v>1451</v>
      </c>
      <c r="D150" s="247"/>
      <c r="E150" s="247"/>
      <c r="F150" s="295" t="s">
        <v>1403</v>
      </c>
      <c r="G150" s="247"/>
      <c r="H150" s="294" t="s">
        <v>1462</v>
      </c>
      <c r="I150" s="294" t="s">
        <v>1405</v>
      </c>
      <c r="J150" s="294" t="s">
        <v>1453</v>
      </c>
      <c r="K150" s="290"/>
    </row>
    <row r="151" spans="2:11" ht="15" customHeight="1">
      <c r="B151" s="269"/>
      <c r="C151" s="294" t="s">
        <v>1352</v>
      </c>
      <c r="D151" s="247"/>
      <c r="E151" s="247"/>
      <c r="F151" s="295" t="s">
        <v>1403</v>
      </c>
      <c r="G151" s="247"/>
      <c r="H151" s="294" t="s">
        <v>1463</v>
      </c>
      <c r="I151" s="294" t="s">
        <v>1405</v>
      </c>
      <c r="J151" s="294" t="s">
        <v>1453</v>
      </c>
      <c r="K151" s="290"/>
    </row>
    <row r="152" spans="2:11" ht="15" customHeight="1">
      <c r="B152" s="269"/>
      <c r="C152" s="294" t="s">
        <v>1408</v>
      </c>
      <c r="D152" s="247"/>
      <c r="E152" s="247"/>
      <c r="F152" s="295" t="s">
        <v>1409</v>
      </c>
      <c r="G152" s="247"/>
      <c r="H152" s="294" t="s">
        <v>1442</v>
      </c>
      <c r="I152" s="294" t="s">
        <v>1405</v>
      </c>
      <c r="J152" s="294">
        <v>50</v>
      </c>
      <c r="K152" s="290"/>
    </row>
    <row r="153" spans="2:11" ht="15" customHeight="1">
      <c r="B153" s="269"/>
      <c r="C153" s="294" t="s">
        <v>1411</v>
      </c>
      <c r="D153" s="247"/>
      <c r="E153" s="247"/>
      <c r="F153" s="295" t="s">
        <v>1403</v>
      </c>
      <c r="G153" s="247"/>
      <c r="H153" s="294" t="s">
        <v>1442</v>
      </c>
      <c r="I153" s="294" t="s">
        <v>1413</v>
      </c>
      <c r="J153" s="294"/>
      <c r="K153" s="290"/>
    </row>
    <row r="154" spans="2:11" ht="15" customHeight="1">
      <c r="B154" s="269"/>
      <c r="C154" s="294" t="s">
        <v>1422</v>
      </c>
      <c r="D154" s="247"/>
      <c r="E154" s="247"/>
      <c r="F154" s="295" t="s">
        <v>1409</v>
      </c>
      <c r="G154" s="247"/>
      <c r="H154" s="294" t="s">
        <v>1442</v>
      </c>
      <c r="I154" s="294" t="s">
        <v>1405</v>
      </c>
      <c r="J154" s="294">
        <v>50</v>
      </c>
      <c r="K154" s="290"/>
    </row>
    <row r="155" spans="2:11" ht="15" customHeight="1">
      <c r="B155" s="269"/>
      <c r="C155" s="294" t="s">
        <v>1430</v>
      </c>
      <c r="D155" s="247"/>
      <c r="E155" s="247"/>
      <c r="F155" s="295" t="s">
        <v>1409</v>
      </c>
      <c r="G155" s="247"/>
      <c r="H155" s="294" t="s">
        <v>1442</v>
      </c>
      <c r="I155" s="294" t="s">
        <v>1405</v>
      </c>
      <c r="J155" s="294">
        <v>50</v>
      </c>
      <c r="K155" s="290"/>
    </row>
    <row r="156" spans="2:11" ht="15" customHeight="1">
      <c r="B156" s="269"/>
      <c r="C156" s="294" t="s">
        <v>1428</v>
      </c>
      <c r="D156" s="247"/>
      <c r="E156" s="247"/>
      <c r="F156" s="295" t="s">
        <v>1409</v>
      </c>
      <c r="G156" s="247"/>
      <c r="H156" s="294" t="s">
        <v>1442</v>
      </c>
      <c r="I156" s="294" t="s">
        <v>1405</v>
      </c>
      <c r="J156" s="294">
        <v>50</v>
      </c>
      <c r="K156" s="290"/>
    </row>
    <row r="157" spans="2:11" ht="15" customHeight="1">
      <c r="B157" s="269"/>
      <c r="C157" s="294" t="s">
        <v>90</v>
      </c>
      <c r="D157" s="247"/>
      <c r="E157" s="247"/>
      <c r="F157" s="295" t="s">
        <v>1403</v>
      </c>
      <c r="G157" s="247"/>
      <c r="H157" s="294" t="s">
        <v>1464</v>
      </c>
      <c r="I157" s="294" t="s">
        <v>1405</v>
      </c>
      <c r="J157" s="294" t="s">
        <v>1465</v>
      </c>
      <c r="K157" s="290"/>
    </row>
    <row r="158" spans="2:11" ht="15" customHeight="1">
      <c r="B158" s="269"/>
      <c r="C158" s="294" t="s">
        <v>1466</v>
      </c>
      <c r="D158" s="247"/>
      <c r="E158" s="247"/>
      <c r="F158" s="295" t="s">
        <v>1403</v>
      </c>
      <c r="G158" s="247"/>
      <c r="H158" s="294" t="s">
        <v>1467</v>
      </c>
      <c r="I158" s="294" t="s">
        <v>1437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4"/>
      <c r="C160" s="247"/>
      <c r="D160" s="247"/>
      <c r="E160" s="247"/>
      <c r="F160" s="268"/>
      <c r="G160" s="247"/>
      <c r="H160" s="247"/>
      <c r="I160" s="247"/>
      <c r="J160" s="247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235" t="s">
        <v>1468</v>
      </c>
      <c r="D163" s="235"/>
      <c r="E163" s="235"/>
      <c r="F163" s="235"/>
      <c r="G163" s="235"/>
      <c r="H163" s="235"/>
      <c r="I163" s="235"/>
      <c r="J163" s="235"/>
      <c r="K163" s="236"/>
    </row>
    <row r="164" spans="2:11" ht="17.25" customHeight="1">
      <c r="B164" s="234"/>
      <c r="C164" s="261" t="s">
        <v>1397</v>
      </c>
      <c r="D164" s="261"/>
      <c r="E164" s="261"/>
      <c r="F164" s="261" t="s">
        <v>1398</v>
      </c>
      <c r="G164" s="298"/>
      <c r="H164" s="299" t="s">
        <v>124</v>
      </c>
      <c r="I164" s="299" t="s">
        <v>57</v>
      </c>
      <c r="J164" s="261" t="s">
        <v>1399</v>
      </c>
      <c r="K164" s="236"/>
    </row>
    <row r="165" spans="2:11" ht="17.25" customHeight="1">
      <c r="B165" s="238"/>
      <c r="C165" s="263" t="s">
        <v>1400</v>
      </c>
      <c r="D165" s="263"/>
      <c r="E165" s="263"/>
      <c r="F165" s="264" t="s">
        <v>1401</v>
      </c>
      <c r="G165" s="300"/>
      <c r="H165" s="301"/>
      <c r="I165" s="301"/>
      <c r="J165" s="263" t="s">
        <v>1402</v>
      </c>
      <c r="K165" s="240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7" t="s">
        <v>1406</v>
      </c>
      <c r="D167" s="247"/>
      <c r="E167" s="247"/>
      <c r="F167" s="268" t="s">
        <v>1403</v>
      </c>
      <c r="G167" s="247"/>
      <c r="H167" s="247" t="s">
        <v>1442</v>
      </c>
      <c r="I167" s="247" t="s">
        <v>1405</v>
      </c>
      <c r="J167" s="247">
        <v>120</v>
      </c>
      <c r="K167" s="290"/>
    </row>
    <row r="168" spans="2:11" ht="15" customHeight="1">
      <c r="B168" s="269"/>
      <c r="C168" s="247" t="s">
        <v>1451</v>
      </c>
      <c r="D168" s="247"/>
      <c r="E168" s="247"/>
      <c r="F168" s="268" t="s">
        <v>1403</v>
      </c>
      <c r="G168" s="247"/>
      <c r="H168" s="247" t="s">
        <v>1452</v>
      </c>
      <c r="I168" s="247" t="s">
        <v>1405</v>
      </c>
      <c r="J168" s="247" t="s">
        <v>1453</v>
      </c>
      <c r="K168" s="290"/>
    </row>
    <row r="169" spans="2:11" ht="15" customHeight="1">
      <c r="B169" s="269"/>
      <c r="C169" s="247" t="s">
        <v>1352</v>
      </c>
      <c r="D169" s="247"/>
      <c r="E169" s="247"/>
      <c r="F169" s="268" t="s">
        <v>1403</v>
      </c>
      <c r="G169" s="247"/>
      <c r="H169" s="247" t="s">
        <v>1469</v>
      </c>
      <c r="I169" s="247" t="s">
        <v>1405</v>
      </c>
      <c r="J169" s="247" t="s">
        <v>1453</v>
      </c>
      <c r="K169" s="290"/>
    </row>
    <row r="170" spans="2:11" ht="15" customHeight="1">
      <c r="B170" s="269"/>
      <c r="C170" s="247" t="s">
        <v>1408</v>
      </c>
      <c r="D170" s="247"/>
      <c r="E170" s="247"/>
      <c r="F170" s="268" t="s">
        <v>1409</v>
      </c>
      <c r="G170" s="247"/>
      <c r="H170" s="247" t="s">
        <v>1469</v>
      </c>
      <c r="I170" s="247" t="s">
        <v>1405</v>
      </c>
      <c r="J170" s="247">
        <v>50</v>
      </c>
      <c r="K170" s="290"/>
    </row>
    <row r="171" spans="2:11" ht="15" customHeight="1">
      <c r="B171" s="269"/>
      <c r="C171" s="247" t="s">
        <v>1411</v>
      </c>
      <c r="D171" s="247"/>
      <c r="E171" s="247"/>
      <c r="F171" s="268" t="s">
        <v>1403</v>
      </c>
      <c r="G171" s="247"/>
      <c r="H171" s="247" t="s">
        <v>1469</v>
      </c>
      <c r="I171" s="247" t="s">
        <v>1413</v>
      </c>
      <c r="J171" s="247"/>
      <c r="K171" s="290"/>
    </row>
    <row r="172" spans="2:11" ht="15" customHeight="1">
      <c r="B172" s="269"/>
      <c r="C172" s="247" t="s">
        <v>1422</v>
      </c>
      <c r="D172" s="247"/>
      <c r="E172" s="247"/>
      <c r="F172" s="268" t="s">
        <v>1409</v>
      </c>
      <c r="G172" s="247"/>
      <c r="H172" s="247" t="s">
        <v>1469</v>
      </c>
      <c r="I172" s="247" t="s">
        <v>1405</v>
      </c>
      <c r="J172" s="247">
        <v>50</v>
      </c>
      <c r="K172" s="290"/>
    </row>
    <row r="173" spans="2:11" ht="15" customHeight="1">
      <c r="B173" s="269"/>
      <c r="C173" s="247" t="s">
        <v>1430</v>
      </c>
      <c r="D173" s="247"/>
      <c r="E173" s="247"/>
      <c r="F173" s="268" t="s">
        <v>1409</v>
      </c>
      <c r="G173" s="247"/>
      <c r="H173" s="247" t="s">
        <v>1469</v>
      </c>
      <c r="I173" s="247" t="s">
        <v>1405</v>
      </c>
      <c r="J173" s="247">
        <v>50</v>
      </c>
      <c r="K173" s="290"/>
    </row>
    <row r="174" spans="2:11" ht="15" customHeight="1">
      <c r="B174" s="269"/>
      <c r="C174" s="247" t="s">
        <v>1428</v>
      </c>
      <c r="D174" s="247"/>
      <c r="E174" s="247"/>
      <c r="F174" s="268" t="s">
        <v>1409</v>
      </c>
      <c r="G174" s="247"/>
      <c r="H174" s="247" t="s">
        <v>1469</v>
      </c>
      <c r="I174" s="247" t="s">
        <v>1405</v>
      </c>
      <c r="J174" s="247">
        <v>50</v>
      </c>
      <c r="K174" s="290"/>
    </row>
    <row r="175" spans="2:11" ht="15" customHeight="1">
      <c r="B175" s="269"/>
      <c r="C175" s="247" t="s">
        <v>123</v>
      </c>
      <c r="D175" s="247"/>
      <c r="E175" s="247"/>
      <c r="F175" s="268" t="s">
        <v>1403</v>
      </c>
      <c r="G175" s="247"/>
      <c r="H175" s="247" t="s">
        <v>1470</v>
      </c>
      <c r="I175" s="247" t="s">
        <v>1471</v>
      </c>
      <c r="J175" s="247"/>
      <c r="K175" s="290"/>
    </row>
    <row r="176" spans="2:11" ht="15" customHeight="1">
      <c r="B176" s="269"/>
      <c r="C176" s="247" t="s">
        <v>57</v>
      </c>
      <c r="D176" s="247"/>
      <c r="E176" s="247"/>
      <c r="F176" s="268" t="s">
        <v>1403</v>
      </c>
      <c r="G176" s="247"/>
      <c r="H176" s="247" t="s">
        <v>1472</v>
      </c>
      <c r="I176" s="247" t="s">
        <v>1473</v>
      </c>
      <c r="J176" s="247">
        <v>1</v>
      </c>
      <c r="K176" s="290"/>
    </row>
    <row r="177" spans="2:11" ht="15" customHeight="1">
      <c r="B177" s="269"/>
      <c r="C177" s="247" t="s">
        <v>53</v>
      </c>
      <c r="D177" s="247"/>
      <c r="E177" s="247"/>
      <c r="F177" s="268" t="s">
        <v>1403</v>
      </c>
      <c r="G177" s="247"/>
      <c r="H177" s="247" t="s">
        <v>1474</v>
      </c>
      <c r="I177" s="247" t="s">
        <v>1405</v>
      </c>
      <c r="J177" s="247">
        <v>20</v>
      </c>
      <c r="K177" s="290"/>
    </row>
    <row r="178" spans="2:11" ht="15" customHeight="1">
      <c r="B178" s="269"/>
      <c r="C178" s="247" t="s">
        <v>124</v>
      </c>
      <c r="D178" s="247"/>
      <c r="E178" s="247"/>
      <c r="F178" s="268" t="s">
        <v>1403</v>
      </c>
      <c r="G178" s="247"/>
      <c r="H178" s="247" t="s">
        <v>1475</v>
      </c>
      <c r="I178" s="247" t="s">
        <v>1405</v>
      </c>
      <c r="J178" s="247">
        <v>255</v>
      </c>
      <c r="K178" s="290"/>
    </row>
    <row r="179" spans="2:11" ht="15" customHeight="1">
      <c r="B179" s="269"/>
      <c r="C179" s="247" t="s">
        <v>125</v>
      </c>
      <c r="D179" s="247"/>
      <c r="E179" s="247"/>
      <c r="F179" s="268" t="s">
        <v>1403</v>
      </c>
      <c r="G179" s="247"/>
      <c r="H179" s="247" t="s">
        <v>1368</v>
      </c>
      <c r="I179" s="247" t="s">
        <v>1405</v>
      </c>
      <c r="J179" s="247">
        <v>10</v>
      </c>
      <c r="K179" s="290"/>
    </row>
    <row r="180" spans="2:11" ht="15" customHeight="1">
      <c r="B180" s="269"/>
      <c r="C180" s="247" t="s">
        <v>126</v>
      </c>
      <c r="D180" s="247"/>
      <c r="E180" s="247"/>
      <c r="F180" s="268" t="s">
        <v>1403</v>
      </c>
      <c r="G180" s="247"/>
      <c r="H180" s="247" t="s">
        <v>1476</v>
      </c>
      <c r="I180" s="247" t="s">
        <v>1437</v>
      </c>
      <c r="J180" s="247"/>
      <c r="K180" s="290"/>
    </row>
    <row r="181" spans="2:11" ht="15" customHeight="1">
      <c r="B181" s="269"/>
      <c r="C181" s="247" t="s">
        <v>1477</v>
      </c>
      <c r="D181" s="247"/>
      <c r="E181" s="247"/>
      <c r="F181" s="268" t="s">
        <v>1403</v>
      </c>
      <c r="G181" s="247"/>
      <c r="H181" s="247" t="s">
        <v>1478</v>
      </c>
      <c r="I181" s="247" t="s">
        <v>1437</v>
      </c>
      <c r="J181" s="247"/>
      <c r="K181" s="290"/>
    </row>
    <row r="182" spans="2:11" ht="15" customHeight="1">
      <c r="B182" s="269"/>
      <c r="C182" s="247" t="s">
        <v>1466</v>
      </c>
      <c r="D182" s="247"/>
      <c r="E182" s="247"/>
      <c r="F182" s="268" t="s">
        <v>1403</v>
      </c>
      <c r="G182" s="247"/>
      <c r="H182" s="247" t="s">
        <v>1479</v>
      </c>
      <c r="I182" s="247" t="s">
        <v>1437</v>
      </c>
      <c r="J182" s="247"/>
      <c r="K182" s="290"/>
    </row>
    <row r="183" spans="2:11" ht="15" customHeight="1">
      <c r="B183" s="269"/>
      <c r="C183" s="247" t="s">
        <v>129</v>
      </c>
      <c r="D183" s="247"/>
      <c r="E183" s="247"/>
      <c r="F183" s="268" t="s">
        <v>1409</v>
      </c>
      <c r="G183" s="247"/>
      <c r="H183" s="247" t="s">
        <v>1480</v>
      </c>
      <c r="I183" s="247" t="s">
        <v>1405</v>
      </c>
      <c r="J183" s="247">
        <v>50</v>
      </c>
      <c r="K183" s="290"/>
    </row>
    <row r="184" spans="2:11" ht="15" customHeight="1">
      <c r="B184" s="296"/>
      <c r="C184" s="278"/>
      <c r="D184" s="278"/>
      <c r="E184" s="278"/>
      <c r="F184" s="278"/>
      <c r="G184" s="278"/>
      <c r="H184" s="278"/>
      <c r="I184" s="278"/>
      <c r="J184" s="278"/>
      <c r="K184" s="297"/>
    </row>
    <row r="185" spans="2:11" ht="18.75" customHeight="1">
      <c r="B185" s="244"/>
      <c r="C185" s="247"/>
      <c r="D185" s="247"/>
      <c r="E185" s="247"/>
      <c r="F185" s="268"/>
      <c r="G185" s="247"/>
      <c r="H185" s="247"/>
      <c r="I185" s="247"/>
      <c r="J185" s="247"/>
      <c r="K185" s="244"/>
    </row>
    <row r="186" spans="2:11" ht="18.75" customHeight="1"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</row>
    <row r="187" spans="2:11" ht="13.5">
      <c r="B187" s="231"/>
      <c r="C187" s="232"/>
      <c r="D187" s="232"/>
      <c r="E187" s="232"/>
      <c r="F187" s="232"/>
      <c r="G187" s="232"/>
      <c r="H187" s="232"/>
      <c r="I187" s="232"/>
      <c r="J187" s="232"/>
      <c r="K187" s="233"/>
    </row>
    <row r="188" spans="2:11" ht="21">
      <c r="B188" s="234"/>
      <c r="C188" s="235" t="s">
        <v>1481</v>
      </c>
      <c r="D188" s="235"/>
      <c r="E188" s="235"/>
      <c r="F188" s="235"/>
      <c r="G188" s="235"/>
      <c r="H188" s="235"/>
      <c r="I188" s="235"/>
      <c r="J188" s="235"/>
      <c r="K188" s="236"/>
    </row>
    <row r="189" spans="2:11" ht="25.5" customHeight="1">
      <c r="B189" s="234"/>
      <c r="C189" s="302" t="s">
        <v>1482</v>
      </c>
      <c r="D189" s="302"/>
      <c r="E189" s="302"/>
      <c r="F189" s="302" t="s">
        <v>1483</v>
      </c>
      <c r="G189" s="303"/>
      <c r="H189" s="304" t="s">
        <v>1484</v>
      </c>
      <c r="I189" s="304"/>
      <c r="J189" s="304"/>
      <c r="K189" s="236"/>
    </row>
    <row r="190" spans="2:11" ht="5.25" customHeight="1">
      <c r="B190" s="269"/>
      <c r="C190" s="266"/>
      <c r="D190" s="266"/>
      <c r="E190" s="266"/>
      <c r="F190" s="266"/>
      <c r="G190" s="247"/>
      <c r="H190" s="266"/>
      <c r="I190" s="266"/>
      <c r="J190" s="266"/>
      <c r="K190" s="290"/>
    </row>
    <row r="191" spans="2:11" ht="15" customHeight="1">
      <c r="B191" s="269"/>
      <c r="C191" s="247" t="s">
        <v>1485</v>
      </c>
      <c r="D191" s="247"/>
      <c r="E191" s="247"/>
      <c r="F191" s="268" t="s">
        <v>43</v>
      </c>
      <c r="G191" s="247"/>
      <c r="H191" s="305" t="s">
        <v>1486</v>
      </c>
      <c r="I191" s="305"/>
      <c r="J191" s="305"/>
      <c r="K191" s="290"/>
    </row>
    <row r="192" spans="2:11" ht="15" customHeight="1">
      <c r="B192" s="269"/>
      <c r="C192" s="275"/>
      <c r="D192" s="247"/>
      <c r="E192" s="247"/>
      <c r="F192" s="268" t="s">
        <v>44</v>
      </c>
      <c r="G192" s="247"/>
      <c r="H192" s="305" t="s">
        <v>1487</v>
      </c>
      <c r="I192" s="305"/>
      <c r="J192" s="305"/>
      <c r="K192" s="290"/>
    </row>
    <row r="193" spans="2:11" ht="15" customHeight="1">
      <c r="B193" s="269"/>
      <c r="C193" s="275"/>
      <c r="D193" s="247"/>
      <c r="E193" s="247"/>
      <c r="F193" s="268" t="s">
        <v>47</v>
      </c>
      <c r="G193" s="247"/>
      <c r="H193" s="305" t="s">
        <v>1488</v>
      </c>
      <c r="I193" s="305"/>
      <c r="J193" s="305"/>
      <c r="K193" s="290"/>
    </row>
    <row r="194" spans="2:11" ht="15" customHeight="1">
      <c r="B194" s="269"/>
      <c r="C194" s="247"/>
      <c r="D194" s="247"/>
      <c r="E194" s="247"/>
      <c r="F194" s="268" t="s">
        <v>45</v>
      </c>
      <c r="G194" s="247"/>
      <c r="H194" s="305" t="s">
        <v>1489</v>
      </c>
      <c r="I194" s="305"/>
      <c r="J194" s="305"/>
      <c r="K194" s="290"/>
    </row>
    <row r="195" spans="2:11" ht="15" customHeight="1">
      <c r="B195" s="269"/>
      <c r="C195" s="247"/>
      <c r="D195" s="247"/>
      <c r="E195" s="247"/>
      <c r="F195" s="268" t="s">
        <v>46</v>
      </c>
      <c r="G195" s="247"/>
      <c r="H195" s="305" t="s">
        <v>1490</v>
      </c>
      <c r="I195" s="305"/>
      <c r="J195" s="305"/>
      <c r="K195" s="290"/>
    </row>
    <row r="196" spans="2:11" ht="15" customHeight="1">
      <c r="B196" s="269"/>
      <c r="C196" s="247"/>
      <c r="D196" s="247"/>
      <c r="E196" s="247"/>
      <c r="F196" s="268"/>
      <c r="G196" s="247"/>
      <c r="H196" s="247"/>
      <c r="I196" s="247"/>
      <c r="J196" s="247"/>
      <c r="K196" s="290"/>
    </row>
    <row r="197" spans="2:11" ht="15" customHeight="1">
      <c r="B197" s="269"/>
      <c r="C197" s="247" t="s">
        <v>1449</v>
      </c>
      <c r="D197" s="247"/>
      <c r="E197" s="247"/>
      <c r="F197" s="268" t="s">
        <v>78</v>
      </c>
      <c r="G197" s="247"/>
      <c r="H197" s="305" t="s">
        <v>1491</v>
      </c>
      <c r="I197" s="305"/>
      <c r="J197" s="305"/>
      <c r="K197" s="290"/>
    </row>
    <row r="198" spans="2:11" ht="15" customHeight="1">
      <c r="B198" s="269"/>
      <c r="C198" s="275"/>
      <c r="D198" s="247"/>
      <c r="E198" s="247"/>
      <c r="F198" s="268" t="s">
        <v>1346</v>
      </c>
      <c r="G198" s="247"/>
      <c r="H198" s="305" t="s">
        <v>1347</v>
      </c>
      <c r="I198" s="305"/>
      <c r="J198" s="305"/>
      <c r="K198" s="290"/>
    </row>
    <row r="199" spans="2:11" ht="15" customHeight="1">
      <c r="B199" s="269"/>
      <c r="C199" s="247"/>
      <c r="D199" s="247"/>
      <c r="E199" s="247"/>
      <c r="F199" s="268" t="s">
        <v>1344</v>
      </c>
      <c r="G199" s="247"/>
      <c r="H199" s="305" t="s">
        <v>1492</v>
      </c>
      <c r="I199" s="305"/>
      <c r="J199" s="305"/>
      <c r="K199" s="290"/>
    </row>
    <row r="200" spans="2:11" ht="15" customHeight="1">
      <c r="B200" s="306"/>
      <c r="C200" s="275"/>
      <c r="D200" s="275"/>
      <c r="E200" s="275"/>
      <c r="F200" s="268" t="s">
        <v>1348</v>
      </c>
      <c r="G200" s="253"/>
      <c r="H200" s="307" t="s">
        <v>1349</v>
      </c>
      <c r="I200" s="307"/>
      <c r="J200" s="307"/>
      <c r="K200" s="308"/>
    </row>
    <row r="201" spans="2:11" ht="15" customHeight="1">
      <c r="B201" s="306"/>
      <c r="C201" s="275"/>
      <c r="D201" s="275"/>
      <c r="E201" s="275"/>
      <c r="F201" s="268" t="s">
        <v>1350</v>
      </c>
      <c r="G201" s="253"/>
      <c r="H201" s="307" t="s">
        <v>1493</v>
      </c>
      <c r="I201" s="307"/>
      <c r="J201" s="307"/>
      <c r="K201" s="308"/>
    </row>
    <row r="202" spans="2:11" ht="15" customHeight="1">
      <c r="B202" s="306"/>
      <c r="C202" s="275"/>
      <c r="D202" s="275"/>
      <c r="E202" s="275"/>
      <c r="F202" s="309"/>
      <c r="G202" s="253"/>
      <c r="H202" s="310"/>
      <c r="I202" s="310"/>
      <c r="J202" s="310"/>
      <c r="K202" s="308"/>
    </row>
    <row r="203" spans="2:11" ht="15" customHeight="1">
      <c r="B203" s="306"/>
      <c r="C203" s="247" t="s">
        <v>1473</v>
      </c>
      <c r="D203" s="275"/>
      <c r="E203" s="275"/>
      <c r="F203" s="268">
        <v>1</v>
      </c>
      <c r="G203" s="253"/>
      <c r="H203" s="307" t="s">
        <v>1494</v>
      </c>
      <c r="I203" s="307"/>
      <c r="J203" s="307"/>
      <c r="K203" s="308"/>
    </row>
    <row r="204" spans="2:11" ht="15" customHeight="1">
      <c r="B204" s="306"/>
      <c r="C204" s="275"/>
      <c r="D204" s="275"/>
      <c r="E204" s="275"/>
      <c r="F204" s="268">
        <v>2</v>
      </c>
      <c r="G204" s="253"/>
      <c r="H204" s="307" t="s">
        <v>1495</v>
      </c>
      <c r="I204" s="307"/>
      <c r="J204" s="307"/>
      <c r="K204" s="308"/>
    </row>
    <row r="205" spans="2:11" ht="15" customHeight="1">
      <c r="B205" s="306"/>
      <c r="C205" s="275"/>
      <c r="D205" s="275"/>
      <c r="E205" s="275"/>
      <c r="F205" s="268">
        <v>3</v>
      </c>
      <c r="G205" s="253"/>
      <c r="H205" s="307" t="s">
        <v>1496</v>
      </c>
      <c r="I205" s="307"/>
      <c r="J205" s="307"/>
      <c r="K205" s="308"/>
    </row>
    <row r="206" spans="2:11" ht="15" customHeight="1">
      <c r="B206" s="306"/>
      <c r="C206" s="275"/>
      <c r="D206" s="275"/>
      <c r="E206" s="275"/>
      <c r="F206" s="268">
        <v>4</v>
      </c>
      <c r="G206" s="253"/>
      <c r="H206" s="307" t="s">
        <v>1497</v>
      </c>
      <c r="I206" s="307"/>
      <c r="J206" s="307"/>
      <c r="K206" s="308"/>
    </row>
    <row r="207" spans="2:11" ht="12.75" customHeight="1">
      <c r="B207" s="311"/>
      <c r="C207" s="312"/>
      <c r="D207" s="312"/>
      <c r="E207" s="312"/>
      <c r="F207" s="312"/>
      <c r="G207" s="312"/>
      <c r="H207" s="312"/>
      <c r="I207" s="312"/>
      <c r="J207" s="312"/>
      <c r="K207" s="313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modified xsi:type="dcterms:W3CDTF">2015-03-01T10:50:16Z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