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0" yWindow="0" windowWidth="11130" windowHeight="4905"/>
  </bookViews>
  <sheets>
    <sheet name="Rekapitulace stavby" sheetId="1" r:id="rId1"/>
    <sheet name="IO 01  Nový vodovod" sheetId="2" r:id="rId2"/>
    <sheet name="IO 01.1  OPrava komunikace" sheetId="3" r:id="rId3"/>
  </sheets>
  <definedNames>
    <definedName name="_xlnm.Print_Titles" localSheetId="1">'IO 01  Nový vodovod'!$123:$123</definedName>
    <definedName name="_xlnm.Print_Titles" localSheetId="2">'IO 01.1  OPrava komunikace'!$117:$117</definedName>
    <definedName name="_xlnm.Print_Titles" localSheetId="0">'Rekapitulace stavby'!$85:$85</definedName>
    <definedName name="_xlnm.Print_Area" localSheetId="1">'IO 01  Nový vodovod'!$C$4:$Q$70,'IO 01  Nový vodovod'!$C$76:$Q$107,'IO 01  Nový vodovod'!$C$113:$Q$343</definedName>
    <definedName name="_xlnm.Print_Area" localSheetId="2">'IO 01.1  OPrava komunikace'!$C$4:$Q$70,'IO 01.1  OPrava komunikace'!$C$76:$Q$101,'IO 01.1  OPrava komunikace'!$C$107:$Q$140</definedName>
    <definedName name="_xlnm.Print_Area" localSheetId="0">'Rekapitulace stavby'!$C$4:$AP$70,'Rekapitulace stavby'!$C$76:$AP$93</definedName>
  </definedNames>
  <calcPr calcId="125725"/>
</workbook>
</file>

<file path=xl/calcChain.xml><?xml version="1.0" encoding="utf-8"?>
<calcChain xmlns="http://schemas.openxmlformats.org/spreadsheetml/2006/main">
  <c r="M123" i="3"/>
  <c r="BA89" i="1"/>
  <c r="AZ89"/>
  <c r="BI140" i="3"/>
  <c r="BH140"/>
  <c r="BG140"/>
  <c r="BF140"/>
  <c r="X140"/>
  <c r="X139" s="1"/>
  <c r="K95" s="1"/>
  <c r="W140"/>
  <c r="W139" s="1"/>
  <c r="H95" s="1"/>
  <c r="AD140"/>
  <c r="AD139" s="1"/>
  <c r="AB140"/>
  <c r="AB139" s="1"/>
  <c r="Z140"/>
  <c r="Z139" s="1"/>
  <c r="V140"/>
  <c r="BK140" s="1"/>
  <c r="BK139" s="1"/>
  <c r="M139" s="1"/>
  <c r="M95" s="1"/>
  <c r="BI137"/>
  <c r="BH137"/>
  <c r="BG137"/>
  <c r="BF137"/>
  <c r="X137"/>
  <c r="W137"/>
  <c r="AD137"/>
  <c r="AB137"/>
  <c r="Z137"/>
  <c r="P137"/>
  <c r="BE137" s="1"/>
  <c r="V137"/>
  <c r="BK137" s="1"/>
  <c r="BI135"/>
  <c r="BH135"/>
  <c r="BG135"/>
  <c r="BF135"/>
  <c r="X135"/>
  <c r="W135"/>
  <c r="AD135"/>
  <c r="AB135"/>
  <c r="Z135"/>
  <c r="V135"/>
  <c r="P135" s="1"/>
  <c r="BE135" s="1"/>
  <c r="BI133"/>
  <c r="BH133"/>
  <c r="BG133"/>
  <c r="BF133"/>
  <c r="X133"/>
  <c r="W133"/>
  <c r="AD133"/>
  <c r="AB133"/>
  <c r="Z133"/>
  <c r="V133"/>
  <c r="BK133" s="1"/>
  <c r="BI131"/>
  <c r="BH131"/>
  <c r="BG131"/>
  <c r="BF131"/>
  <c r="X131"/>
  <c r="W131"/>
  <c r="W130" s="1"/>
  <c r="H94" s="1"/>
  <c r="AD131"/>
  <c r="AD130" s="1"/>
  <c r="AB131"/>
  <c r="AB130" s="1"/>
  <c r="Z131"/>
  <c r="Z130" s="1"/>
  <c r="V131"/>
  <c r="P131" s="1"/>
  <c r="BE131" s="1"/>
  <c r="BI129"/>
  <c r="BH129"/>
  <c r="BG129"/>
  <c r="BF129"/>
  <c r="X129"/>
  <c r="W129"/>
  <c r="AD129"/>
  <c r="AB129"/>
  <c r="Z129"/>
  <c r="V129"/>
  <c r="P129" s="1"/>
  <c r="BE129" s="1"/>
  <c r="BI128"/>
  <c r="BH128"/>
  <c r="BG128"/>
  <c r="BF128"/>
  <c r="X128"/>
  <c r="X127" s="1"/>
  <c r="K93" s="1"/>
  <c r="W128"/>
  <c r="W127" s="1"/>
  <c r="H93" s="1"/>
  <c r="AD128"/>
  <c r="AD127" s="1"/>
  <c r="AB128"/>
  <c r="AB127" s="1"/>
  <c r="Z128"/>
  <c r="Z127" s="1"/>
  <c r="V128"/>
  <c r="BK128" s="1"/>
  <c r="BI126"/>
  <c r="BH126"/>
  <c r="BG126"/>
  <c r="BF126"/>
  <c r="X126"/>
  <c r="W126"/>
  <c r="AD126"/>
  <c r="AB126"/>
  <c r="Z126"/>
  <c r="V126"/>
  <c r="BK126" s="1"/>
  <c r="BI125"/>
  <c r="BH125"/>
  <c r="BG125"/>
  <c r="BF125"/>
  <c r="X125"/>
  <c r="W125"/>
  <c r="AD125"/>
  <c r="AD124" s="1"/>
  <c r="AB125"/>
  <c r="Z125"/>
  <c r="Z124" s="1"/>
  <c r="V125"/>
  <c r="P125" s="1"/>
  <c r="BE125" s="1"/>
  <c r="M91"/>
  <c r="K91"/>
  <c r="H91"/>
  <c r="BI122"/>
  <c r="BH122"/>
  <c r="BG122"/>
  <c r="BF122"/>
  <c r="X122"/>
  <c r="W122"/>
  <c r="AD122"/>
  <c r="AB122"/>
  <c r="Z122"/>
  <c r="P122"/>
  <c r="BE122" s="1"/>
  <c r="V122"/>
  <c r="BK122" s="1"/>
  <c r="BI121"/>
  <c r="BH121"/>
  <c r="BG121"/>
  <c r="BF121"/>
  <c r="X121"/>
  <c r="X120" s="1"/>
  <c r="W121"/>
  <c r="W120" s="1"/>
  <c r="AD121"/>
  <c r="AD120" s="1"/>
  <c r="AB121"/>
  <c r="AB120" s="1"/>
  <c r="Z121"/>
  <c r="Z120" s="1"/>
  <c r="V121"/>
  <c r="P121" s="1"/>
  <c r="BE121" s="1"/>
  <c r="M115"/>
  <c r="M114"/>
  <c r="F114"/>
  <c r="F112"/>
  <c r="F110"/>
  <c r="M97"/>
  <c r="M30" s="1"/>
  <c r="AU89" i="1" s="1"/>
  <c r="BI99" i="3"/>
  <c r="BH99"/>
  <c r="BG99"/>
  <c r="BF99"/>
  <c r="BE99"/>
  <c r="BI98"/>
  <c r="BH98"/>
  <c r="BG98"/>
  <c r="BF98"/>
  <c r="BE98"/>
  <c r="M84"/>
  <c r="M83"/>
  <c r="F83"/>
  <c r="F81"/>
  <c r="F79"/>
  <c r="O15"/>
  <c r="E15"/>
  <c r="F115" s="1"/>
  <c r="O14"/>
  <c r="O9"/>
  <c r="F6"/>
  <c r="F109" s="1"/>
  <c r="BA88" i="1"/>
  <c r="AZ88"/>
  <c r="BI343" i="2"/>
  <c r="BH343"/>
  <c r="BG343"/>
  <c r="BF343"/>
  <c r="X343"/>
  <c r="X342" s="1"/>
  <c r="K101" s="1"/>
  <c r="W343"/>
  <c r="W342" s="1"/>
  <c r="H101" s="1"/>
  <c r="AD343"/>
  <c r="AD342" s="1"/>
  <c r="AB343"/>
  <c r="AB342" s="1"/>
  <c r="Z343"/>
  <c r="Z342" s="1"/>
  <c r="V343"/>
  <c r="P343" s="1"/>
  <c r="BE343" s="1"/>
  <c r="BI341"/>
  <c r="BH341"/>
  <c r="BG341"/>
  <c r="BF341"/>
  <c r="X341"/>
  <c r="W341"/>
  <c r="AD341"/>
  <c r="AB341"/>
  <c r="Z341"/>
  <c r="V341"/>
  <c r="P341" s="1"/>
  <c r="BE341" s="1"/>
  <c r="BI339"/>
  <c r="BH339"/>
  <c r="BG339"/>
  <c r="BF339"/>
  <c r="X339"/>
  <c r="W339"/>
  <c r="AD339"/>
  <c r="AB339"/>
  <c r="Z339"/>
  <c r="V339"/>
  <c r="BK339" s="1"/>
  <c r="BI337"/>
  <c r="BH337"/>
  <c r="BG337"/>
  <c r="BF337"/>
  <c r="X337"/>
  <c r="W337"/>
  <c r="AD337"/>
  <c r="AB337"/>
  <c r="Z337"/>
  <c r="V337"/>
  <c r="P337" s="1"/>
  <c r="BE337" s="1"/>
  <c r="BI335"/>
  <c r="BH335"/>
  <c r="BG335"/>
  <c r="BF335"/>
  <c r="X335"/>
  <c r="W335"/>
  <c r="AD335"/>
  <c r="AB335"/>
  <c r="Z335"/>
  <c r="V335"/>
  <c r="BK335" s="1"/>
  <c r="BI334"/>
  <c r="BH334"/>
  <c r="BG334"/>
  <c r="BF334"/>
  <c r="X334"/>
  <c r="W334"/>
  <c r="AD334"/>
  <c r="AB334"/>
  <c r="Z334"/>
  <c r="BK334"/>
  <c r="V334"/>
  <c r="P334" s="1"/>
  <c r="BE334" s="1"/>
  <c r="BI332"/>
  <c r="BH332"/>
  <c r="BG332"/>
  <c r="BF332"/>
  <c r="X332"/>
  <c r="X331" s="1"/>
  <c r="K100" s="1"/>
  <c r="W332"/>
  <c r="AD332"/>
  <c r="AD331" s="1"/>
  <c r="AB332"/>
  <c r="Z332"/>
  <c r="Z331" s="1"/>
  <c r="V332"/>
  <c r="BK332" s="1"/>
  <c r="BI330"/>
  <c r="BH330"/>
  <c r="BG330"/>
  <c r="BF330"/>
  <c r="X330"/>
  <c r="W330"/>
  <c r="AD330"/>
  <c r="AB330"/>
  <c r="Z330"/>
  <c r="V330"/>
  <c r="BK330" s="1"/>
  <c r="BI329"/>
  <c r="BH329"/>
  <c r="BG329"/>
  <c r="BF329"/>
  <c r="X329"/>
  <c r="W329"/>
  <c r="AD329"/>
  <c r="AB329"/>
  <c r="Z329"/>
  <c r="V329"/>
  <c r="P329" s="1"/>
  <c r="BE329" s="1"/>
  <c r="BI328"/>
  <c r="BH328"/>
  <c r="BG328"/>
  <c r="BF328"/>
  <c r="X328"/>
  <c r="W328"/>
  <c r="AD328"/>
  <c r="AB328"/>
  <c r="Z328"/>
  <c r="V328"/>
  <c r="BK328" s="1"/>
  <c r="BI327"/>
  <c r="BH327"/>
  <c r="BG327"/>
  <c r="BF327"/>
  <c r="X327"/>
  <c r="W327"/>
  <c r="AD327"/>
  <c r="AB327"/>
  <c r="Z327"/>
  <c r="V327"/>
  <c r="P327" s="1"/>
  <c r="BE327" s="1"/>
  <c r="BI326"/>
  <c r="BH326"/>
  <c r="BG326"/>
  <c r="BF326"/>
  <c r="X326"/>
  <c r="W326"/>
  <c r="AD326"/>
  <c r="AB326"/>
  <c r="Z326"/>
  <c r="V326"/>
  <c r="BK326" s="1"/>
  <c r="BI325"/>
  <c r="BH325"/>
  <c r="BG325"/>
  <c r="BF325"/>
  <c r="X325"/>
  <c r="W325"/>
  <c r="AD325"/>
  <c r="AB325"/>
  <c r="Z325"/>
  <c r="BK325"/>
  <c r="V325"/>
  <c r="P325" s="1"/>
  <c r="BE325" s="1"/>
  <c r="BI324"/>
  <c r="BH324"/>
  <c r="BG324"/>
  <c r="BF324"/>
  <c r="X324"/>
  <c r="W324"/>
  <c r="AD324"/>
  <c r="AB324"/>
  <c r="Z324"/>
  <c r="V324"/>
  <c r="BK324" s="1"/>
  <c r="BI323"/>
  <c r="BH323"/>
  <c r="BG323"/>
  <c r="BF323"/>
  <c r="X323"/>
  <c r="W323"/>
  <c r="AD323"/>
  <c r="AB323"/>
  <c r="Z323"/>
  <c r="V323"/>
  <c r="P323" s="1"/>
  <c r="BE323" s="1"/>
  <c r="BI322"/>
  <c r="BH322"/>
  <c r="BG322"/>
  <c r="BF322"/>
  <c r="X322"/>
  <c r="W322"/>
  <c r="AD322"/>
  <c r="AB322"/>
  <c r="Z322"/>
  <c r="V322"/>
  <c r="BK322" s="1"/>
  <c r="BI321"/>
  <c r="BH321"/>
  <c r="BG321"/>
  <c r="BF321"/>
  <c r="X321"/>
  <c r="W321"/>
  <c r="AD321"/>
  <c r="AB321"/>
  <c r="Z321"/>
  <c r="V321"/>
  <c r="P321" s="1"/>
  <c r="BE321" s="1"/>
  <c r="BI320"/>
  <c r="BH320"/>
  <c r="BG320"/>
  <c r="BF320"/>
  <c r="X320"/>
  <c r="W320"/>
  <c r="AD320"/>
  <c r="AB320"/>
  <c r="Z320"/>
  <c r="V320"/>
  <c r="BK320" s="1"/>
  <c r="BI319"/>
  <c r="BH319"/>
  <c r="BG319"/>
  <c r="BF319"/>
  <c r="X319"/>
  <c r="W319"/>
  <c r="AD319"/>
  <c r="AB319"/>
  <c r="Z319"/>
  <c r="V319"/>
  <c r="P319" s="1"/>
  <c r="BE319" s="1"/>
  <c r="BI317"/>
  <c r="BH317"/>
  <c r="BG317"/>
  <c r="BF317"/>
  <c r="X317"/>
  <c r="W317"/>
  <c r="AD317"/>
  <c r="AB317"/>
  <c r="Z317"/>
  <c r="P317"/>
  <c r="BE317" s="1"/>
  <c r="V317"/>
  <c r="BK317" s="1"/>
  <c r="BI316"/>
  <c r="BH316"/>
  <c r="BG316"/>
  <c r="BF316"/>
  <c r="X316"/>
  <c r="W316"/>
  <c r="AD316"/>
  <c r="AB316"/>
  <c r="Z316"/>
  <c r="V316"/>
  <c r="P316" s="1"/>
  <c r="BE316" s="1"/>
  <c r="BI315"/>
  <c r="BH315"/>
  <c r="BG315"/>
  <c r="BF315"/>
  <c r="X315"/>
  <c r="W315"/>
  <c r="AD315"/>
  <c r="AB315"/>
  <c r="Z315"/>
  <c r="V315"/>
  <c r="BK315" s="1"/>
  <c r="BI313"/>
  <c r="BH313"/>
  <c r="BG313"/>
  <c r="BF313"/>
  <c r="X313"/>
  <c r="W313"/>
  <c r="AD313"/>
  <c r="AB313"/>
  <c r="Z313"/>
  <c r="V313"/>
  <c r="P313" s="1"/>
  <c r="BE313" s="1"/>
  <c r="BI311"/>
  <c r="BH311"/>
  <c r="BG311"/>
  <c r="BF311"/>
  <c r="X311"/>
  <c r="W311"/>
  <c r="AD311"/>
  <c r="AB311"/>
  <c r="Z311"/>
  <c r="V311"/>
  <c r="BK311" s="1"/>
  <c r="BI309"/>
  <c r="BH309"/>
  <c r="BG309"/>
  <c r="BF309"/>
  <c r="X309"/>
  <c r="W309"/>
  <c r="AD309"/>
  <c r="AB309"/>
  <c r="Z309"/>
  <c r="V309"/>
  <c r="P309" s="1"/>
  <c r="BE309" s="1"/>
  <c r="BI308"/>
  <c r="BH308"/>
  <c r="BG308"/>
  <c r="BF308"/>
  <c r="X308"/>
  <c r="W308"/>
  <c r="AD308"/>
  <c r="AB308"/>
  <c r="Z308"/>
  <c r="V308"/>
  <c r="BK308" s="1"/>
  <c r="BI306"/>
  <c r="BH306"/>
  <c r="BG306"/>
  <c r="BF306"/>
  <c r="X306"/>
  <c r="W306"/>
  <c r="AD306"/>
  <c r="AB306"/>
  <c r="Z306"/>
  <c r="V306"/>
  <c r="P306" s="1"/>
  <c r="BE306" s="1"/>
  <c r="BI305"/>
  <c r="BH305"/>
  <c r="BG305"/>
  <c r="BF305"/>
  <c r="X305"/>
  <c r="W305"/>
  <c r="AD305"/>
  <c r="AB305"/>
  <c r="Z305"/>
  <c r="V305"/>
  <c r="BK305" s="1"/>
  <c r="BI304"/>
  <c r="BH304"/>
  <c r="BG304"/>
  <c r="BF304"/>
  <c r="X304"/>
  <c r="W304"/>
  <c r="AD304"/>
  <c r="AB304"/>
  <c r="Z304"/>
  <c r="V304"/>
  <c r="P304" s="1"/>
  <c r="BE304" s="1"/>
  <c r="BI302"/>
  <c r="BH302"/>
  <c r="BG302"/>
  <c r="BF302"/>
  <c r="X302"/>
  <c r="W302"/>
  <c r="AD302"/>
  <c r="AB302"/>
  <c r="Z302"/>
  <c r="V302"/>
  <c r="BK302" s="1"/>
  <c r="BI300"/>
  <c r="BH300"/>
  <c r="BG300"/>
  <c r="BF300"/>
  <c r="X300"/>
  <c r="W300"/>
  <c r="AD300"/>
  <c r="AB300"/>
  <c r="Z300"/>
  <c r="V300"/>
  <c r="P300" s="1"/>
  <c r="BE300" s="1"/>
  <c r="BI299"/>
  <c r="BH299"/>
  <c r="BG299"/>
  <c r="BF299"/>
  <c r="X299"/>
  <c r="W299"/>
  <c r="AD299"/>
  <c r="AB299"/>
  <c r="Z299"/>
  <c r="V299"/>
  <c r="BK299" s="1"/>
  <c r="BI298"/>
  <c r="BH298"/>
  <c r="BG298"/>
  <c r="BF298"/>
  <c r="X298"/>
  <c r="W298"/>
  <c r="AD298"/>
  <c r="AB298"/>
  <c r="Z298"/>
  <c r="V298"/>
  <c r="P298" s="1"/>
  <c r="BE298" s="1"/>
  <c r="BI297"/>
  <c r="BH297"/>
  <c r="BG297"/>
  <c r="BF297"/>
  <c r="X297"/>
  <c r="W297"/>
  <c r="AD297"/>
  <c r="AB297"/>
  <c r="Z297"/>
  <c r="V297"/>
  <c r="BK297" s="1"/>
  <c r="BI296"/>
  <c r="BH296"/>
  <c r="BG296"/>
  <c r="BF296"/>
  <c r="X296"/>
  <c r="W296"/>
  <c r="AD296"/>
  <c r="AB296"/>
  <c r="Z296"/>
  <c r="V296"/>
  <c r="P296" s="1"/>
  <c r="BE296" s="1"/>
  <c r="BI294"/>
  <c r="BH294"/>
  <c r="BG294"/>
  <c r="BF294"/>
  <c r="X294"/>
  <c r="W294"/>
  <c r="AD294"/>
  <c r="AB294"/>
  <c r="Z294"/>
  <c r="V294"/>
  <c r="BK294" s="1"/>
  <c r="BI292"/>
  <c r="BH292"/>
  <c r="BG292"/>
  <c r="BF292"/>
  <c r="X292"/>
  <c r="W292"/>
  <c r="AD292"/>
  <c r="AB292"/>
  <c r="Z292"/>
  <c r="BK292"/>
  <c r="V292"/>
  <c r="P292" s="1"/>
  <c r="BE292" s="1"/>
  <c r="BI290"/>
  <c r="BH290"/>
  <c r="BG290"/>
  <c r="BF290"/>
  <c r="X290"/>
  <c r="W290"/>
  <c r="AD290"/>
  <c r="AB290"/>
  <c r="Z290"/>
  <c r="V290"/>
  <c r="BK290" s="1"/>
  <c r="BI289"/>
  <c r="BH289"/>
  <c r="BG289"/>
  <c r="BF289"/>
  <c r="X289"/>
  <c r="W289"/>
  <c r="AD289"/>
  <c r="AB289"/>
  <c r="Z289"/>
  <c r="V289"/>
  <c r="P289" s="1"/>
  <c r="BE289" s="1"/>
  <c r="BI287"/>
  <c r="BH287"/>
  <c r="BG287"/>
  <c r="BF287"/>
  <c r="X287"/>
  <c r="W287"/>
  <c r="AD287"/>
  <c r="AB287"/>
  <c r="Z287"/>
  <c r="V287"/>
  <c r="BK287" s="1"/>
  <c r="BI286"/>
  <c r="BH286"/>
  <c r="BG286"/>
  <c r="BF286"/>
  <c r="X286"/>
  <c r="W286"/>
  <c r="AD286"/>
  <c r="AB286"/>
  <c r="Z286"/>
  <c r="V286"/>
  <c r="P286" s="1"/>
  <c r="BE286" s="1"/>
  <c r="BI284"/>
  <c r="BH284"/>
  <c r="BG284"/>
  <c r="BF284"/>
  <c r="X284"/>
  <c r="W284"/>
  <c r="AD284"/>
  <c r="AB284"/>
  <c r="Z284"/>
  <c r="V284"/>
  <c r="BK284" s="1"/>
  <c r="BI283"/>
  <c r="BH283"/>
  <c r="BG283"/>
  <c r="BF283"/>
  <c r="X283"/>
  <c r="W283"/>
  <c r="AD283"/>
  <c r="AB283"/>
  <c r="Z283"/>
  <c r="V283"/>
  <c r="P283" s="1"/>
  <c r="BE283" s="1"/>
  <c r="BI282"/>
  <c r="BH282"/>
  <c r="BG282"/>
  <c r="BF282"/>
  <c r="X282"/>
  <c r="W282"/>
  <c r="AD282"/>
  <c r="AB282"/>
  <c r="Z282"/>
  <c r="P282"/>
  <c r="BE282" s="1"/>
  <c r="V282"/>
  <c r="BK282" s="1"/>
  <c r="BI281"/>
  <c r="BH281"/>
  <c r="BG281"/>
  <c r="BF281"/>
  <c r="BE281"/>
  <c r="X281"/>
  <c r="W281"/>
  <c r="AD281"/>
  <c r="AB281"/>
  <c r="Z281"/>
  <c r="BK281"/>
  <c r="V281"/>
  <c r="P281" s="1"/>
  <c r="BI277"/>
  <c r="BH277"/>
  <c r="BG277"/>
  <c r="BF277"/>
  <c r="X277"/>
  <c r="W277"/>
  <c r="AD277"/>
  <c r="AB277"/>
  <c r="Z277"/>
  <c r="V277"/>
  <c r="BK277" s="1"/>
  <c r="BI275"/>
  <c r="BH275"/>
  <c r="BG275"/>
  <c r="BF275"/>
  <c r="X275"/>
  <c r="W275"/>
  <c r="AD275"/>
  <c r="AB275"/>
  <c r="Z275"/>
  <c r="V275"/>
  <c r="P275" s="1"/>
  <c r="BE275" s="1"/>
  <c r="BI273"/>
  <c r="BH273"/>
  <c r="BG273"/>
  <c r="BF273"/>
  <c r="X273"/>
  <c r="W273"/>
  <c r="AD273"/>
  <c r="AB273"/>
  <c r="Z273"/>
  <c r="V273"/>
  <c r="BK273" s="1"/>
  <c r="BI271"/>
  <c r="BH271"/>
  <c r="BG271"/>
  <c r="BF271"/>
  <c r="X271"/>
  <c r="W271"/>
  <c r="AD271"/>
  <c r="AB271"/>
  <c r="Z271"/>
  <c r="V271"/>
  <c r="P271" s="1"/>
  <c r="BE271" s="1"/>
  <c r="BI269"/>
  <c r="BH269"/>
  <c r="BG269"/>
  <c r="BF269"/>
  <c r="X269"/>
  <c r="W269"/>
  <c r="AD269"/>
  <c r="AB269"/>
  <c r="Z269"/>
  <c r="V269"/>
  <c r="BK269" s="1"/>
  <c r="BI267"/>
  <c r="BH267"/>
  <c r="BG267"/>
  <c r="BF267"/>
  <c r="X267"/>
  <c r="W267"/>
  <c r="AD267"/>
  <c r="AB267"/>
  <c r="Z267"/>
  <c r="V267"/>
  <c r="P267" s="1"/>
  <c r="BE267" s="1"/>
  <c r="BI265"/>
  <c r="BH265"/>
  <c r="BG265"/>
  <c r="BF265"/>
  <c r="X265"/>
  <c r="W265"/>
  <c r="AD265"/>
  <c r="AB265"/>
  <c r="Z265"/>
  <c r="V265"/>
  <c r="BK265" s="1"/>
  <c r="BI263"/>
  <c r="BH263"/>
  <c r="BG263"/>
  <c r="BF263"/>
  <c r="X263"/>
  <c r="W263"/>
  <c r="AD263"/>
  <c r="AB263"/>
  <c r="Z263"/>
  <c r="BK263"/>
  <c r="V263"/>
  <c r="P263" s="1"/>
  <c r="BE263" s="1"/>
  <c r="BI262"/>
  <c r="BH262"/>
  <c r="BG262"/>
  <c r="BF262"/>
  <c r="X262"/>
  <c r="W262"/>
  <c r="AD262"/>
  <c r="AB262"/>
  <c r="Z262"/>
  <c r="V262"/>
  <c r="BK262" s="1"/>
  <c r="BI260"/>
  <c r="BH260"/>
  <c r="BG260"/>
  <c r="BF260"/>
  <c r="X260"/>
  <c r="W260"/>
  <c r="AD260"/>
  <c r="AB260"/>
  <c r="Z260"/>
  <c r="V260"/>
  <c r="P260" s="1"/>
  <c r="BE260" s="1"/>
  <c r="BI259"/>
  <c r="BH259"/>
  <c r="BG259"/>
  <c r="BF259"/>
  <c r="X259"/>
  <c r="W259"/>
  <c r="AD259"/>
  <c r="AB259"/>
  <c r="Z259"/>
  <c r="V259"/>
  <c r="BK259" s="1"/>
  <c r="BI258"/>
  <c r="BH258"/>
  <c r="BG258"/>
  <c r="BF258"/>
  <c r="X258"/>
  <c r="W258"/>
  <c r="AD258"/>
  <c r="AB258"/>
  <c r="Z258"/>
  <c r="V258"/>
  <c r="P258" s="1"/>
  <c r="BE258" s="1"/>
  <c r="BI257"/>
  <c r="BH257"/>
  <c r="BG257"/>
  <c r="BF257"/>
  <c r="X257"/>
  <c r="W257"/>
  <c r="AD257"/>
  <c r="AB257"/>
  <c r="Z257"/>
  <c r="V257"/>
  <c r="BK257" s="1"/>
  <c r="BI255"/>
  <c r="BH255"/>
  <c r="BG255"/>
  <c r="BF255"/>
  <c r="X255"/>
  <c r="W255"/>
  <c r="AD255"/>
  <c r="AB255"/>
  <c r="Z255"/>
  <c r="V255"/>
  <c r="P255" s="1"/>
  <c r="BE255" s="1"/>
  <c r="BI254"/>
  <c r="BH254"/>
  <c r="BG254"/>
  <c r="BF254"/>
  <c r="X254"/>
  <c r="W254"/>
  <c r="AD254"/>
  <c r="AB254"/>
  <c r="Z254"/>
  <c r="P254"/>
  <c r="BE254" s="1"/>
  <c r="V254"/>
  <c r="BK254" s="1"/>
  <c r="BI253"/>
  <c r="BH253"/>
  <c r="BG253"/>
  <c r="BF253"/>
  <c r="X253"/>
  <c r="W253"/>
  <c r="AD253"/>
  <c r="AB253"/>
  <c r="Z253"/>
  <c r="BK253"/>
  <c r="V253"/>
  <c r="P253" s="1"/>
  <c r="BE253" s="1"/>
  <c r="BI251"/>
  <c r="BH251"/>
  <c r="BG251"/>
  <c r="BF251"/>
  <c r="X251"/>
  <c r="W251"/>
  <c r="AD251"/>
  <c r="AB251"/>
  <c r="Z251"/>
  <c r="V251"/>
  <c r="BK251" s="1"/>
  <c r="BI249"/>
  <c r="BH249"/>
  <c r="BG249"/>
  <c r="BF249"/>
  <c r="X249"/>
  <c r="W249"/>
  <c r="AD249"/>
  <c r="AB249"/>
  <c r="Z249"/>
  <c r="V249"/>
  <c r="P249" s="1"/>
  <c r="BE249" s="1"/>
  <c r="BI247"/>
  <c r="BH247"/>
  <c r="BG247"/>
  <c r="BF247"/>
  <c r="X247"/>
  <c r="W247"/>
  <c r="AD247"/>
  <c r="AB247"/>
  <c r="Z247"/>
  <c r="V247"/>
  <c r="BK247" s="1"/>
  <c r="BI245"/>
  <c r="BH245"/>
  <c r="BG245"/>
  <c r="BF245"/>
  <c r="X245"/>
  <c r="W245"/>
  <c r="AD245"/>
  <c r="AB245"/>
  <c r="Z245"/>
  <c r="BK245"/>
  <c r="V245"/>
  <c r="P245" s="1"/>
  <c r="BE245" s="1"/>
  <c r="BI244"/>
  <c r="BH244"/>
  <c r="BG244"/>
  <c r="BF244"/>
  <c r="X244"/>
  <c r="W244"/>
  <c r="AD244"/>
  <c r="AB244"/>
  <c r="Z244"/>
  <c r="V244"/>
  <c r="BK244" s="1"/>
  <c r="BI242"/>
  <c r="BH242"/>
  <c r="BG242"/>
  <c r="BF242"/>
  <c r="X242"/>
  <c r="W242"/>
  <c r="AD242"/>
  <c r="AB242"/>
  <c r="Z242"/>
  <c r="V242"/>
  <c r="P242" s="1"/>
  <c r="BE242" s="1"/>
  <c r="BI240"/>
  <c r="BH240"/>
  <c r="BG240"/>
  <c r="BF240"/>
  <c r="X240"/>
  <c r="W240"/>
  <c r="AD240"/>
  <c r="AB240"/>
  <c r="Z240"/>
  <c r="V240"/>
  <c r="BK240" s="1"/>
  <c r="BI238"/>
  <c r="BH238"/>
  <c r="BG238"/>
  <c r="BF238"/>
  <c r="X238"/>
  <c r="W238"/>
  <c r="AD238"/>
  <c r="AB238"/>
  <c r="Z238"/>
  <c r="BK238"/>
  <c r="V238"/>
  <c r="P238" s="1"/>
  <c r="BE238" s="1"/>
  <c r="BI236"/>
  <c r="BH236"/>
  <c r="BG236"/>
  <c r="BF236"/>
  <c r="X236"/>
  <c r="W236"/>
  <c r="AD236"/>
  <c r="AD235" s="1"/>
  <c r="AB236"/>
  <c r="Z236"/>
  <c r="Z235" s="1"/>
  <c r="V236"/>
  <c r="BK236" s="1"/>
  <c r="BI234"/>
  <c r="BH234"/>
  <c r="BG234"/>
  <c r="BF234"/>
  <c r="X234"/>
  <c r="W234"/>
  <c r="AD234"/>
  <c r="AB234"/>
  <c r="Z234"/>
  <c r="V234"/>
  <c r="BK234" s="1"/>
  <c r="BI232"/>
  <c r="BH232"/>
  <c r="BG232"/>
  <c r="BF232"/>
  <c r="X232"/>
  <c r="W232"/>
  <c r="AD232"/>
  <c r="AB232"/>
  <c r="Z232"/>
  <c r="V232"/>
  <c r="P232" s="1"/>
  <c r="BE232" s="1"/>
  <c r="BI230"/>
  <c r="BH230"/>
  <c r="BG230"/>
  <c r="BF230"/>
  <c r="X230"/>
  <c r="W230"/>
  <c r="AD230"/>
  <c r="AB230"/>
  <c r="Z230"/>
  <c r="V230"/>
  <c r="BK230" s="1"/>
  <c r="BI227"/>
  <c r="BH227"/>
  <c r="BG227"/>
  <c r="BF227"/>
  <c r="X227"/>
  <c r="W227"/>
  <c r="AD227"/>
  <c r="AB227"/>
  <c r="Z227"/>
  <c r="V227"/>
  <c r="P227" s="1"/>
  <c r="BE227" s="1"/>
  <c r="BI224"/>
  <c r="BH224"/>
  <c r="BG224"/>
  <c r="BF224"/>
  <c r="X224"/>
  <c r="W224"/>
  <c r="AD224"/>
  <c r="AB224"/>
  <c r="Z224"/>
  <c r="V224"/>
  <c r="BK224" s="1"/>
  <c r="BI222"/>
  <c r="BH222"/>
  <c r="BG222"/>
  <c r="BF222"/>
  <c r="X222"/>
  <c r="W222"/>
  <c r="AD222"/>
  <c r="AB222"/>
  <c r="Z222"/>
  <c r="V222"/>
  <c r="P222" s="1"/>
  <c r="BE222" s="1"/>
  <c r="BI220"/>
  <c r="BH220"/>
  <c r="BG220"/>
  <c r="BF220"/>
  <c r="X220"/>
  <c r="W220"/>
  <c r="AD220"/>
  <c r="AB220"/>
  <c r="Z220"/>
  <c r="V220"/>
  <c r="P220" s="1"/>
  <c r="BE220" s="1"/>
  <c r="BI216"/>
  <c r="BH216"/>
  <c r="BG216"/>
  <c r="BF216"/>
  <c r="X216"/>
  <c r="W216"/>
  <c r="AD216"/>
  <c r="AB216"/>
  <c r="Z216"/>
  <c r="V216"/>
  <c r="BK216" s="1"/>
  <c r="BI213"/>
  <c r="BH213"/>
  <c r="BG213"/>
  <c r="BF213"/>
  <c r="X213"/>
  <c r="X212" s="1"/>
  <c r="K96" s="1"/>
  <c r="W213"/>
  <c r="W212" s="1"/>
  <c r="H96" s="1"/>
  <c r="AD213"/>
  <c r="AD212" s="1"/>
  <c r="AB213"/>
  <c r="AB212" s="1"/>
  <c r="Z213"/>
  <c r="Z212" s="1"/>
  <c r="V213"/>
  <c r="BK213" s="1"/>
  <c r="BK212" s="1"/>
  <c r="M212" s="1"/>
  <c r="M96" s="1"/>
  <c r="BI210"/>
  <c r="BH210"/>
  <c r="BG210"/>
  <c r="BF210"/>
  <c r="X210"/>
  <c r="W210"/>
  <c r="AD210"/>
  <c r="AB210"/>
  <c r="Z210"/>
  <c r="V210"/>
  <c r="BK210" s="1"/>
  <c r="BI208"/>
  <c r="BH208"/>
  <c r="BG208"/>
  <c r="BF208"/>
  <c r="X208"/>
  <c r="W208"/>
  <c r="AD208"/>
  <c r="AB208"/>
  <c r="Z208"/>
  <c r="V208"/>
  <c r="P208" s="1"/>
  <c r="BE208" s="1"/>
  <c r="BI204"/>
  <c r="BH204"/>
  <c r="BG204"/>
  <c r="BF204"/>
  <c r="X204"/>
  <c r="W204"/>
  <c r="AD204"/>
  <c r="AB204"/>
  <c r="Z204"/>
  <c r="V204"/>
  <c r="BK204" s="1"/>
  <c r="BI203"/>
  <c r="BH203"/>
  <c r="BG203"/>
  <c r="BF203"/>
  <c r="X203"/>
  <c r="W203"/>
  <c r="AD203"/>
  <c r="AB203"/>
  <c r="Z203"/>
  <c r="V203"/>
  <c r="P203" s="1"/>
  <c r="BE203" s="1"/>
  <c r="BI199"/>
  <c r="BH199"/>
  <c r="BG199"/>
  <c r="BF199"/>
  <c r="X199"/>
  <c r="W199"/>
  <c r="AD199"/>
  <c r="AB199"/>
  <c r="Z199"/>
  <c r="V199"/>
  <c r="BK199" s="1"/>
  <c r="BI196"/>
  <c r="BH196"/>
  <c r="BG196"/>
  <c r="BF196"/>
  <c r="X196"/>
  <c r="W196"/>
  <c r="AD196"/>
  <c r="AB196"/>
  <c r="Z196"/>
  <c r="V196"/>
  <c r="BK196" s="1"/>
  <c r="BI193"/>
  <c r="BH193"/>
  <c r="BG193"/>
  <c r="BF193"/>
  <c r="X193"/>
  <c r="W193"/>
  <c r="AD193"/>
  <c r="AB193"/>
  <c r="Z193"/>
  <c r="V193"/>
  <c r="P193" s="1"/>
  <c r="BE193" s="1"/>
  <c r="BI191"/>
  <c r="BH191"/>
  <c r="BG191"/>
  <c r="BF191"/>
  <c r="X191"/>
  <c r="W191"/>
  <c r="AD191"/>
  <c r="AB191"/>
  <c r="Z191"/>
  <c r="V191"/>
  <c r="BK191" s="1"/>
  <c r="BI183"/>
  <c r="BH183"/>
  <c r="BG183"/>
  <c r="BF183"/>
  <c r="X183"/>
  <c r="W183"/>
  <c r="AD183"/>
  <c r="AB183"/>
  <c r="Z183"/>
  <c r="V183"/>
  <c r="P183" s="1"/>
  <c r="BE183" s="1"/>
  <c r="BI180"/>
  <c r="BH180"/>
  <c r="BG180"/>
  <c r="BF180"/>
  <c r="X180"/>
  <c r="W180"/>
  <c r="AD180"/>
  <c r="AB180"/>
  <c r="Z180"/>
  <c r="V180"/>
  <c r="P180" s="1"/>
  <c r="BE180" s="1"/>
  <c r="BI178"/>
  <c r="BH178"/>
  <c r="BG178"/>
  <c r="BF178"/>
  <c r="X178"/>
  <c r="W178"/>
  <c r="AD178"/>
  <c r="AB178"/>
  <c r="Z178"/>
  <c r="V178"/>
  <c r="BK178" s="1"/>
  <c r="BI176"/>
  <c r="BH176"/>
  <c r="BG176"/>
  <c r="BF176"/>
  <c r="X176"/>
  <c r="W176"/>
  <c r="AD176"/>
  <c r="AB176"/>
  <c r="Z176"/>
  <c r="P176"/>
  <c r="BE176" s="1"/>
  <c r="V176"/>
  <c r="BK176" s="1"/>
  <c r="BI174"/>
  <c r="BH174"/>
  <c r="BG174"/>
  <c r="BF174"/>
  <c r="X174"/>
  <c r="W174"/>
  <c r="AD174"/>
  <c r="AB174"/>
  <c r="Z174"/>
  <c r="V174"/>
  <c r="P174" s="1"/>
  <c r="BE174" s="1"/>
  <c r="BI172"/>
  <c r="BH172"/>
  <c r="BG172"/>
  <c r="BF172"/>
  <c r="X172"/>
  <c r="W172"/>
  <c r="AD172"/>
  <c r="AB172"/>
  <c r="Z172"/>
  <c r="V172"/>
  <c r="BK172" s="1"/>
  <c r="BI165"/>
  <c r="BH165"/>
  <c r="BG165"/>
  <c r="BF165"/>
  <c r="X165"/>
  <c r="W165"/>
  <c r="AD165"/>
  <c r="AB165"/>
  <c r="Z165"/>
  <c r="V165"/>
  <c r="P165" s="1"/>
  <c r="BE165" s="1"/>
  <c r="BI158"/>
  <c r="BH158"/>
  <c r="BG158"/>
  <c r="BF158"/>
  <c r="X158"/>
  <c r="W158"/>
  <c r="AD158"/>
  <c r="AB158"/>
  <c r="Z158"/>
  <c r="V158"/>
  <c r="BK158" s="1"/>
  <c r="BI154"/>
  <c r="BH154"/>
  <c r="BG154"/>
  <c r="BF154"/>
  <c r="X154"/>
  <c r="W154"/>
  <c r="AD154"/>
  <c r="AB154"/>
  <c r="Z154"/>
  <c r="V154"/>
  <c r="P154" s="1"/>
  <c r="BE154" s="1"/>
  <c r="BI152"/>
  <c r="BH152"/>
  <c r="BG152"/>
  <c r="BF152"/>
  <c r="X152"/>
  <c r="W152"/>
  <c r="AD152"/>
  <c r="AB152"/>
  <c r="Z152"/>
  <c r="V152"/>
  <c r="BK152" s="1"/>
  <c r="BI149"/>
  <c r="BH149"/>
  <c r="BG149"/>
  <c r="BF149"/>
  <c r="X149"/>
  <c r="W149"/>
  <c r="AD149"/>
  <c r="AB149"/>
  <c r="Z149"/>
  <c r="V149"/>
  <c r="BK149" s="1"/>
  <c r="BI148"/>
  <c r="BH148"/>
  <c r="BG148"/>
  <c r="BF148"/>
  <c r="X148"/>
  <c r="W148"/>
  <c r="AD148"/>
  <c r="AB148"/>
  <c r="Z148"/>
  <c r="V148"/>
  <c r="P148" s="1"/>
  <c r="BE148" s="1"/>
  <c r="BI146"/>
  <c r="BH146"/>
  <c r="BG146"/>
  <c r="BF146"/>
  <c r="X146"/>
  <c r="W146"/>
  <c r="AD146"/>
  <c r="AB146"/>
  <c r="Z146"/>
  <c r="V146"/>
  <c r="BK146" s="1"/>
  <c r="BI144"/>
  <c r="BH144"/>
  <c r="BG144"/>
  <c r="BF144"/>
  <c r="X144"/>
  <c r="W144"/>
  <c r="AD144"/>
  <c r="AB144"/>
  <c r="Z144"/>
  <c r="V144"/>
  <c r="P144" s="1"/>
  <c r="BE144" s="1"/>
  <c r="BI142"/>
  <c r="BH142"/>
  <c r="BG142"/>
  <c r="BF142"/>
  <c r="X142"/>
  <c r="W142"/>
  <c r="AD142"/>
  <c r="AB142"/>
  <c r="Z142"/>
  <c r="V142"/>
  <c r="BK142" s="1"/>
  <c r="BI140"/>
  <c r="BH140"/>
  <c r="BG140"/>
  <c r="BF140"/>
  <c r="X140"/>
  <c r="W140"/>
  <c r="AD140"/>
  <c r="AB140"/>
  <c r="Z140"/>
  <c r="V140"/>
  <c r="P140" s="1"/>
  <c r="BE140" s="1"/>
  <c r="BI139"/>
  <c r="BH139"/>
  <c r="BG139"/>
  <c r="BF139"/>
  <c r="X139"/>
  <c r="W139"/>
  <c r="AD139"/>
  <c r="AB139"/>
  <c r="Z139"/>
  <c r="V139"/>
  <c r="BK139" s="1"/>
  <c r="BI138"/>
  <c r="BH138"/>
  <c r="BG138"/>
  <c r="BF138"/>
  <c r="X138"/>
  <c r="W138"/>
  <c r="AD138"/>
  <c r="AB138"/>
  <c r="Z138"/>
  <c r="V138"/>
  <c r="P138" s="1"/>
  <c r="BE138" s="1"/>
  <c r="BI137"/>
  <c r="BH137"/>
  <c r="BG137"/>
  <c r="BF137"/>
  <c r="X137"/>
  <c r="W137"/>
  <c r="AD137"/>
  <c r="AB137"/>
  <c r="Z137"/>
  <c r="V137"/>
  <c r="BK137" s="1"/>
  <c r="BI136"/>
  <c r="BH136"/>
  <c r="BG136"/>
  <c r="BF136"/>
  <c r="X136"/>
  <c r="W136"/>
  <c r="AD136"/>
  <c r="AB136"/>
  <c r="Z136"/>
  <c r="V136"/>
  <c r="P136" s="1"/>
  <c r="BE136" s="1"/>
  <c r="BI135"/>
  <c r="BH135"/>
  <c r="BG135"/>
  <c r="BF135"/>
  <c r="X135"/>
  <c r="W135"/>
  <c r="AD135"/>
  <c r="AB135"/>
  <c r="Z135"/>
  <c r="V135"/>
  <c r="BK135" s="1"/>
  <c r="BI134"/>
  <c r="BH134"/>
  <c r="BG134"/>
  <c r="BF134"/>
  <c r="X134"/>
  <c r="W134"/>
  <c r="AD134"/>
  <c r="AB134"/>
  <c r="Z134"/>
  <c r="V134"/>
  <c r="P134" s="1"/>
  <c r="BE134" s="1"/>
  <c r="BI133"/>
  <c r="BH133"/>
  <c r="BG133"/>
  <c r="BF133"/>
  <c r="X133"/>
  <c r="W133"/>
  <c r="AD133"/>
  <c r="AB133"/>
  <c r="Z133"/>
  <c r="V133"/>
  <c r="BK133" s="1"/>
  <c r="BI132"/>
  <c r="BH132"/>
  <c r="BG132"/>
  <c r="BF132"/>
  <c r="X132"/>
  <c r="W132"/>
  <c r="AD132"/>
  <c r="AB132"/>
  <c r="Z132"/>
  <c r="V132"/>
  <c r="P132" s="1"/>
  <c r="BE132" s="1"/>
  <c r="BI131"/>
  <c r="BH131"/>
  <c r="BG131"/>
  <c r="BF131"/>
  <c r="X131"/>
  <c r="W131"/>
  <c r="AD131"/>
  <c r="AB131"/>
  <c r="Z131"/>
  <c r="V131"/>
  <c r="BK131" s="1"/>
  <c r="BI130"/>
  <c r="BH130"/>
  <c r="BG130"/>
  <c r="BF130"/>
  <c r="X130"/>
  <c r="W130"/>
  <c r="AD130"/>
  <c r="AB130"/>
  <c r="Z130"/>
  <c r="V130"/>
  <c r="P130" s="1"/>
  <c r="BE130" s="1"/>
  <c r="BI129"/>
  <c r="BH129"/>
  <c r="BG129"/>
  <c r="BF129"/>
  <c r="X129"/>
  <c r="W129"/>
  <c r="AD129"/>
  <c r="AB129"/>
  <c r="Z129"/>
  <c r="V129"/>
  <c r="BK129" s="1"/>
  <c r="BI128"/>
  <c r="BH128"/>
  <c r="BG128"/>
  <c r="BF128"/>
  <c r="X128"/>
  <c r="W128"/>
  <c r="AD128"/>
  <c r="AD127" s="1"/>
  <c r="AB128"/>
  <c r="Z128"/>
  <c r="Z127" s="1"/>
  <c r="V128"/>
  <c r="M121"/>
  <c r="M120"/>
  <c r="F120"/>
  <c r="F118"/>
  <c r="F116"/>
  <c r="M103"/>
  <c r="M30" s="1"/>
  <c r="AU88" i="1" s="1"/>
  <c r="BI105" i="2"/>
  <c r="BH105"/>
  <c r="BG105"/>
  <c r="BF105"/>
  <c r="BE105"/>
  <c r="BI104"/>
  <c r="BH104"/>
  <c r="BG104"/>
  <c r="BF104"/>
  <c r="BE104"/>
  <c r="M84"/>
  <c r="M83"/>
  <c r="F83"/>
  <c r="F81"/>
  <c r="F79"/>
  <c r="O15"/>
  <c r="E15"/>
  <c r="F121" s="1"/>
  <c r="O14"/>
  <c r="O9"/>
  <c r="M118" s="1"/>
  <c r="F6"/>
  <c r="AK29" i="1"/>
  <c r="AM83"/>
  <c r="L83"/>
  <c r="AM82"/>
  <c r="L82"/>
  <c r="AM80"/>
  <c r="L80"/>
  <c r="L78"/>
  <c r="L77"/>
  <c r="AU87" l="1"/>
  <c r="P339" i="2"/>
  <c r="BE339" s="1"/>
  <c r="P326"/>
  <c r="BE326" s="1"/>
  <c r="BK316"/>
  <c r="X235"/>
  <c r="K99" s="1"/>
  <c r="P305"/>
  <c r="BE305" s="1"/>
  <c r="BK304"/>
  <c r="P294"/>
  <c r="BE294" s="1"/>
  <c r="P265"/>
  <c r="BE265" s="1"/>
  <c r="P240"/>
  <c r="BE240" s="1"/>
  <c r="P216"/>
  <c r="BE216" s="1"/>
  <c r="P199"/>
  <c r="BE199" s="1"/>
  <c r="P149"/>
  <c r="BE149" s="1"/>
  <c r="P137"/>
  <c r="BE137" s="1"/>
  <c r="X127"/>
  <c r="K91" s="1"/>
  <c r="P129"/>
  <c r="BE129" s="1"/>
  <c r="P140" i="3"/>
  <c r="BE140" s="1"/>
  <c r="X130"/>
  <c r="K94" s="1"/>
  <c r="P133"/>
  <c r="BE133" s="1"/>
  <c r="P128"/>
  <c r="BE128" s="1"/>
  <c r="X124"/>
  <c r="K92" s="1"/>
  <c r="P126"/>
  <c r="BE126" s="1"/>
  <c r="P133" i="2"/>
  <c r="BE133" s="1"/>
  <c r="P142"/>
  <c r="BE142" s="1"/>
  <c r="P158"/>
  <c r="BE158" s="1"/>
  <c r="P191"/>
  <c r="BE191" s="1"/>
  <c r="P210"/>
  <c r="BE210" s="1"/>
  <c r="P224"/>
  <c r="BE224" s="1"/>
  <c r="Z229"/>
  <c r="BK232"/>
  <c r="P234"/>
  <c r="BE234" s="1"/>
  <c r="P247"/>
  <c r="BE247" s="1"/>
  <c r="BK258"/>
  <c r="P259"/>
  <c r="BE259" s="1"/>
  <c r="BK271"/>
  <c r="P273"/>
  <c r="BE273" s="1"/>
  <c r="BK286"/>
  <c r="P287"/>
  <c r="BE287" s="1"/>
  <c r="BK298"/>
  <c r="P299"/>
  <c r="BE299" s="1"/>
  <c r="BK309"/>
  <c r="P311"/>
  <c r="BE311" s="1"/>
  <c r="BK321"/>
  <c r="P322"/>
  <c r="BE322" s="1"/>
  <c r="BK329"/>
  <c r="P330"/>
  <c r="BE330" s="1"/>
  <c r="W331"/>
  <c r="H100" s="1"/>
  <c r="P335"/>
  <c r="BE335" s="1"/>
  <c r="BK341"/>
  <c r="AB127"/>
  <c r="W127"/>
  <c r="H91" s="1"/>
  <c r="P131"/>
  <c r="BE131" s="1"/>
  <c r="P135"/>
  <c r="BE135" s="1"/>
  <c r="P139"/>
  <c r="BE139" s="1"/>
  <c r="P146"/>
  <c r="BE146" s="1"/>
  <c r="P152"/>
  <c r="BE152" s="1"/>
  <c r="P172"/>
  <c r="BE172" s="1"/>
  <c r="P178"/>
  <c r="BE178" s="1"/>
  <c r="AB182"/>
  <c r="W182"/>
  <c r="H94" s="1"/>
  <c r="P196"/>
  <c r="BE196" s="1"/>
  <c r="Z198"/>
  <c r="AD198"/>
  <c r="X198"/>
  <c r="K95" s="1"/>
  <c r="P204"/>
  <c r="BE204" s="1"/>
  <c r="P213"/>
  <c r="BE213" s="1"/>
  <c r="Z215"/>
  <c r="AD215"/>
  <c r="X215"/>
  <c r="K97" s="1"/>
  <c r="P236"/>
  <c r="BE236" s="1"/>
  <c r="P244"/>
  <c r="BE244" s="1"/>
  <c r="P251"/>
  <c r="BE251" s="1"/>
  <c r="P257"/>
  <c r="BE257" s="1"/>
  <c r="P262"/>
  <c r="BE262" s="1"/>
  <c r="P269"/>
  <c r="BE269" s="1"/>
  <c r="P277"/>
  <c r="BE277" s="1"/>
  <c r="P284"/>
  <c r="BE284" s="1"/>
  <c r="P290"/>
  <c r="BE290" s="1"/>
  <c r="P297"/>
  <c r="BE297" s="1"/>
  <c r="P302"/>
  <c r="BE302" s="1"/>
  <c r="P308"/>
  <c r="BE308" s="1"/>
  <c r="P315"/>
  <c r="BE315" s="1"/>
  <c r="P320"/>
  <c r="BE320" s="1"/>
  <c r="P324"/>
  <c r="BE324" s="1"/>
  <c r="P328"/>
  <c r="BE328" s="1"/>
  <c r="P332"/>
  <c r="BE332" s="1"/>
  <c r="H37"/>
  <c r="BE88" i="1" s="1"/>
  <c r="M34" i="3"/>
  <c r="AX89" i="1" s="1"/>
  <c r="AB124" i="3"/>
  <c r="AB119" s="1"/>
  <c r="AB118" s="1"/>
  <c r="W124"/>
  <c r="H92" s="1"/>
  <c r="H36"/>
  <c r="BD89" i="1" s="1"/>
  <c r="H38" i="3"/>
  <c r="BF89" i="1" s="1"/>
  <c r="M35" i="3"/>
  <c r="AY89" i="1" s="1"/>
  <c r="H37" i="3"/>
  <c r="BE89" i="1" s="1"/>
  <c r="M81" i="2"/>
  <c r="F78" i="3"/>
  <c r="H35" i="2"/>
  <c r="BC88" i="1" s="1"/>
  <c r="M35" i="2"/>
  <c r="AY88" i="1" s="1"/>
  <c r="F115" i="2"/>
  <c r="F78"/>
  <c r="P128"/>
  <c r="BE128" s="1"/>
  <c r="BK128"/>
  <c r="BK130"/>
  <c r="BK132"/>
  <c r="BK134"/>
  <c r="BK136"/>
  <c r="BK138"/>
  <c r="BK140"/>
  <c r="BK144"/>
  <c r="BK148"/>
  <c r="BK154"/>
  <c r="BK165"/>
  <c r="BK174"/>
  <c r="BK180"/>
  <c r="BK183"/>
  <c r="BK193"/>
  <c r="BK203"/>
  <c r="BK198" s="1"/>
  <c r="BK208"/>
  <c r="BK220"/>
  <c r="BK222"/>
  <c r="BK227"/>
  <c r="AD229"/>
  <c r="M112" i="3"/>
  <c r="M81"/>
  <c r="H90"/>
  <c r="W119"/>
  <c r="F84" i="2"/>
  <c r="H36"/>
  <c r="BD88" i="1" s="1"/>
  <c r="H38" i="2"/>
  <c r="BF88" i="1" s="1"/>
  <c r="Z182" i="2"/>
  <c r="Z177" s="1"/>
  <c r="Z151" s="1"/>
  <c r="Z126" s="1"/>
  <c r="Z125" s="1"/>
  <c r="Z124" s="1"/>
  <c r="AW88" i="1" s="1"/>
  <c r="AD182" i="2"/>
  <c r="AD177" s="1"/>
  <c r="AD151" s="1"/>
  <c r="AD126" s="1"/>
  <c r="X182"/>
  <c r="K94" s="1"/>
  <c r="AB198"/>
  <c r="AB177" s="1"/>
  <c r="AB151" s="1"/>
  <c r="AB126" s="1"/>
  <c r="W198"/>
  <c r="H95" s="1"/>
  <c r="AB215"/>
  <c r="W215"/>
  <c r="H97" s="1"/>
  <c r="P230"/>
  <c r="BE230" s="1"/>
  <c r="BK242"/>
  <c r="BK249"/>
  <c r="BK255"/>
  <c r="BK260"/>
  <c r="BK267"/>
  <c r="BK275"/>
  <c r="BK283"/>
  <c r="BK289"/>
  <c r="BK296"/>
  <c r="BK300"/>
  <c r="BK306"/>
  <c r="BK313"/>
  <c r="BK319"/>
  <c r="BK323"/>
  <c r="BK327"/>
  <c r="AB331"/>
  <c r="BK337"/>
  <c r="BK331" s="1"/>
  <c r="M331" s="1"/>
  <c r="M100" s="1"/>
  <c r="BK343"/>
  <c r="BK342" s="1"/>
  <c r="M342" s="1"/>
  <c r="M101" s="1"/>
  <c r="AB235"/>
  <c r="AB229" s="1"/>
  <c r="W235"/>
  <c r="H99" s="1"/>
  <c r="Z119" i="3"/>
  <c r="Z118" s="1"/>
  <c r="AW89" i="1" s="1"/>
  <c r="AD119" i="3"/>
  <c r="AD118" s="1"/>
  <c r="X119"/>
  <c r="K90"/>
  <c r="F84"/>
  <c r="BK121"/>
  <c r="BK120" s="1"/>
  <c r="BK125"/>
  <c r="BK124" s="1"/>
  <c r="M124" s="1"/>
  <c r="M92" s="1"/>
  <c r="BK129"/>
  <c r="BK127" s="1"/>
  <c r="M127" s="1"/>
  <c r="M93" s="1"/>
  <c r="BK131"/>
  <c r="BK135"/>
  <c r="H34"/>
  <c r="BB89" i="1" s="1"/>
  <c r="H35" i="3"/>
  <c r="BC89" i="1" s="1"/>
  <c r="X229" i="2" l="1"/>
  <c r="K98" s="1"/>
  <c r="BK182"/>
  <c r="M182" s="1"/>
  <c r="M94" s="1"/>
  <c r="BE87" i="1"/>
  <c r="BA87" s="1"/>
  <c r="H34" i="2"/>
  <c r="BB88" i="1" s="1"/>
  <c r="AD125" i="2"/>
  <c r="AD124" s="1"/>
  <c r="W177"/>
  <c r="H93" s="1"/>
  <c r="BK235"/>
  <c r="BK229" s="1"/>
  <c r="M229" s="1"/>
  <c r="M98" s="1"/>
  <c r="BK215"/>
  <c r="M215" s="1"/>
  <c r="M97" s="1"/>
  <c r="M34"/>
  <c r="AX88" i="1" s="1"/>
  <c r="AV88" s="1"/>
  <c r="BF87"/>
  <c r="W37" s="1"/>
  <c r="AV89"/>
  <c r="BD87"/>
  <c r="W35" s="1"/>
  <c r="AW87"/>
  <c r="BB87"/>
  <c r="W33" s="1"/>
  <c r="M198" i="2"/>
  <c r="M95" s="1"/>
  <c r="BK177"/>
  <c r="M177" s="1"/>
  <c r="M93" s="1"/>
  <c r="M235"/>
  <c r="M99" s="1"/>
  <c r="AB125"/>
  <c r="AB124" s="1"/>
  <c r="M120" i="3"/>
  <c r="M90" s="1"/>
  <c r="BK130"/>
  <c r="M130" s="1"/>
  <c r="M94" s="1"/>
  <c r="W229" i="2"/>
  <c r="H98" s="1"/>
  <c r="BK127"/>
  <c r="K89" i="3"/>
  <c r="X118"/>
  <c r="K88" s="1"/>
  <c r="M29" s="1"/>
  <c r="AT89" i="1" s="1"/>
  <c r="W118" i="3"/>
  <c r="H88" s="1"/>
  <c r="M28" s="1"/>
  <c r="AS89" i="1" s="1"/>
  <c r="H89" i="3"/>
  <c r="W151" i="2"/>
  <c r="BC87" i="1"/>
  <c r="X177" i="2"/>
  <c r="W36" i="1" l="1"/>
  <c r="BK119" i="3"/>
  <c r="M119" s="1"/>
  <c r="M89" s="1"/>
  <c r="AZ87" i="1"/>
  <c r="AX87"/>
  <c r="AK33" s="1"/>
  <c r="K93" i="2"/>
  <c r="X151"/>
  <c r="H92"/>
  <c r="W126"/>
  <c r="W34" i="1"/>
  <c r="AY87"/>
  <c r="AK34" s="1"/>
  <c r="M127" i="2"/>
  <c r="M91" s="1"/>
  <c r="BK151"/>
  <c r="M151" s="1"/>
  <c r="M92" s="1"/>
  <c r="BK126" l="1"/>
  <c r="BK125" s="1"/>
  <c r="BK118" i="3"/>
  <c r="M118" s="1"/>
  <c r="M88" s="1"/>
  <c r="L101" s="1"/>
  <c r="W125" i="2"/>
  <c r="H90"/>
  <c r="K92"/>
  <c r="X126"/>
  <c r="AV87" i="1"/>
  <c r="M126" i="2" l="1"/>
  <c r="M90" s="1"/>
  <c r="M27" i="3"/>
  <c r="M32" s="1"/>
  <c r="AG89" i="1" s="1"/>
  <c r="AN89" s="1"/>
  <c r="X125" i="2"/>
  <c r="K90"/>
  <c r="M125"/>
  <c r="M89" s="1"/>
  <c r="BK124"/>
  <c r="M124" s="1"/>
  <c r="M88" s="1"/>
  <c r="W124"/>
  <c r="H88" s="1"/>
  <c r="M28" s="1"/>
  <c r="AS88" i="1" s="1"/>
  <c r="AS87" s="1"/>
  <c r="AK27" s="1"/>
  <c r="H89" i="2"/>
  <c r="L40" i="3" l="1"/>
  <c r="X124" i="2"/>
  <c r="K88" s="1"/>
  <c r="M29" s="1"/>
  <c r="AT88" i="1" s="1"/>
  <c r="AT87" s="1"/>
  <c r="AK28" s="1"/>
  <c r="K89" i="2"/>
  <c r="M27"/>
  <c r="M32" s="1"/>
  <c r="L107"/>
  <c r="AG88" i="1" l="1"/>
  <c r="L40" i="2"/>
  <c r="AG87" i="1" l="1"/>
  <c r="AN88"/>
  <c r="AK26" l="1"/>
  <c r="AK31" s="1"/>
  <c r="AK39" s="1"/>
  <c r="AG93"/>
  <c r="AN87"/>
  <c r="AN93" s="1"/>
</calcChain>
</file>

<file path=xl/sharedStrings.xml><?xml version="1.0" encoding="utf-8"?>
<sst xmlns="http://schemas.openxmlformats.org/spreadsheetml/2006/main" count="2990" uniqueCount="644">
  <si>
    <t>2012</t>
  </si>
  <si>
    <t>List obsahuje:</t>
  </si>
  <si>
    <t>1) Souhrnný list stavby</t>
  </si>
  <si>
    <t>2) Rekapitulace objektů</t>
  </si>
  <si>
    <t>2.0</t>
  </si>
  <si>
    <t/>
  </si>
  <si>
    <t>False</t>
  </si>
  <si>
    <t>True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</si>
  <si>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</si>
  <si>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</si>
  <si>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</si>
  <si>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</si>
  <si>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</si>
  <si>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</si>
  <si>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</si>
  <si>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</si>
  <si>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</si>
  <si>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VV827</t>
  </si>
  <si>
    <t>Stavba:</t>
  </si>
  <si>
    <t>IVC Jablunkov - Nový vodovod</t>
  </si>
  <si>
    <t>JKSO:</t>
  </si>
  <si>
    <t>CC-CZ:</t>
  </si>
  <si>
    <t>Místo:</t>
  </si>
  <si>
    <t xml:space="preserve"> </t>
  </si>
  <si>
    <t>Datum:</t>
  </si>
  <si>
    <t>18. 2. 2018</t>
  </si>
  <si>
    <t>Objednatel:</t>
  </si>
  <si>
    <t>IČ:</t>
  </si>
  <si>
    <t>Město Jablunkov</t>
  </si>
  <si>
    <t>DIČ:</t>
  </si>
  <si>
    <t>Zhotovitel:</t>
  </si>
  <si>
    <t>Projektant:</t>
  </si>
  <si>
    <t>Projekce Guňka s.r.o-Šenov</t>
  </si>
  <si>
    <t>Zpracovatel:</t>
  </si>
  <si>
    <t>PRIVAT Projekt Hlučín</t>
  </si>
  <si>
    <t>Poznámka:</t>
  </si>
  <si>
    <t>Náklady z rozpočtů</t>
  </si>
  <si>
    <t>Materiál</t>
  </si>
  <si>
    <t>Montáž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</si>
  <si>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</si>
  <si>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</si>
  <si>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</si>
  <si>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</si>
  <si>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</si>
  <si>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</si>
  <si>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</si>
  <si>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</si>
  <si>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</si>
  <si>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</si>
  <si>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</si>
  <si>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</si>
  <si>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</si>
  <si>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</si>
  <si>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</si>
  <si>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</si>
  <si>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</si>
  <si>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</si>
  <si>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</si>
  <si>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</si>
  <si>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</si>
  <si>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</si>
  <si>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</si>
  <si>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</si>
  <si>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</si>
  <si>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</si>
  <si>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</si>
  <si>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</si>
  <si>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</si>
  <si>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</si>
  <si>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</si>
  <si>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</si>
  <si>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</si>
  <si>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</si>
  <si>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</si>
  <si>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</si>
  <si>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</si>
  <si>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</si>
  <si>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</si>
  <si>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</si>
  <si>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</si>
  <si>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</si>
  <si>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</si>
  <si>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{85713f4f-327a-46e7-adca-75f09b658e6d}</t>
  </si>
  <si>
    <t>{00000000-0000-0000-0000-000000000000}</t>
  </si>
  <si>
    <t>/</t>
  </si>
  <si>
    <t>IO 01</t>
  </si>
  <si>
    <t>IO 01  Nový vodovod</t>
  </si>
  <si>
    <t>1</t>
  </si>
  <si>
    <t>{22581e46-447a-4896-8db3-a8c3e87223f5}</t>
  </si>
  <si>
    <t>IO 01.1</t>
  </si>
  <si>
    <t>IO 01.1  Nový vodovod -  oprava komunikace</t>
  </si>
  <si>
    <t>{6bef8316-72f0-4cd3-aaf8-9d89f7e0034c}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</si>
  <si>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</si>
  <si>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</si>
  <si>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</si>
  <si>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</si>
  <si>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</si>
  <si>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</si>
  <si>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</si>
  <si>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</si>
  <si>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</si>
  <si>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</si>
  <si>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</si>
  <si>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</si>
  <si>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Náklady z rozpočtu</t>
  </si>
  <si>
    <t>Ostatní náklady</t>
  </si>
  <si>
    <t>REKAPITULACE ROZPOČTU</t>
  </si>
  <si>
    <t>Kód - Popis</t>
  </si>
  <si>
    <t>Materiál [CZK]</t>
  </si>
  <si>
    <t>Montáž [CZK]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</si>
  <si>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</si>
  <si>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</si>
  <si>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</si>
  <si>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</si>
  <si>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</si>
  <si>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  11 -  Zemní práce</t>
  </si>
  <si>
    <t xml:space="preserve">      13 - Zemní práce - hloubené vykopávky</t>
  </si>
  <si>
    <t xml:space="preserve">        15 - Zemní práce - zajištění výkopu, násypu a svahu</t>
  </si>
  <si>
    <t xml:space="preserve">          16 - Zemní práce - přemístění výkopku</t>
  </si>
  <si>
    <t xml:space="preserve">          17 - Zemní práce - konstrukce ze zemin</t>
  </si>
  <si>
    <t xml:space="preserve">    4 - Vodorovné konstrukce</t>
  </si>
  <si>
    <t xml:space="preserve">    5 - Komunikace pozemní</t>
  </si>
  <si>
    <t xml:space="preserve">    8 - Trubní vedení</t>
  </si>
  <si>
    <t xml:space="preserve">      85 -  Potrubí z trub litinových</t>
  </si>
  <si>
    <t xml:space="preserve">    9 - Ostatní konstrukce a práce, bourání</t>
  </si>
  <si>
    <t xml:space="preserve">    998 - Přesun hmot</t>
  </si>
  <si>
    <t>2) Ostatní náklady</t>
  </si>
  <si>
    <t>Zařízení staveniště</t>
  </si>
  <si>
    <t>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</si>
  <si>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</si>
  <si>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</si>
  <si>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</si>
  <si>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</si>
  <si>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</si>
  <si>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</si>
  <si>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</si>
  <si>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</si>
  <si>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 materiál [CZK]</t>
  </si>
  <si>
    <t>J. montáž [CZK]</t>
  </si>
  <si>
    <t>Poznámka</t>
  </si>
  <si>
    <t>J.cena [CZK]</t>
  </si>
  <si>
    <t>Materiál celkem [CZK]</t>
  </si>
  <si>
    <t>Montáž celkem [CZK]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</si>
  <si>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</si>
  <si>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</si>
  <si>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</si>
  <si>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</si>
  <si>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</si>
  <si>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</si>
  <si>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</si>
  <si>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</si>
  <si>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1111111</t>
  </si>
  <si>
    <t>Vytýčení stavby</t>
  </si>
  <si>
    <t>soubor</t>
  </si>
  <si>
    <t>4</t>
  </si>
  <si>
    <t>3</t>
  </si>
  <si>
    <t>1261206820</t>
  </si>
  <si>
    <t>1111112</t>
  </si>
  <si>
    <t>-75290662</t>
  </si>
  <si>
    <t>1111113</t>
  </si>
  <si>
    <t>POPLATEK za hutnící zkoušky</t>
  </si>
  <si>
    <t>-1497454750</t>
  </si>
  <si>
    <t>1111114</t>
  </si>
  <si>
    <t>-967236659</t>
  </si>
  <si>
    <t>5</t>
  </si>
  <si>
    <t>1111115</t>
  </si>
  <si>
    <t>Sondy dle TZ</t>
  </si>
  <si>
    <t>-420791837</t>
  </si>
  <si>
    <t>6</t>
  </si>
  <si>
    <t>1111116</t>
  </si>
  <si>
    <t>Dopravní značení po dobu stavby</t>
  </si>
  <si>
    <t>1766172985</t>
  </si>
  <si>
    <t>7</t>
  </si>
  <si>
    <t>1111117</t>
  </si>
  <si>
    <t>Dokumentace skutečného provedení</t>
  </si>
  <si>
    <t>1138253586</t>
  </si>
  <si>
    <t>8</t>
  </si>
  <si>
    <t>1111118</t>
  </si>
  <si>
    <t>Zaměření skutečného provedení stavba</t>
  </si>
  <si>
    <t>1967609408</t>
  </si>
  <si>
    <t>9</t>
  </si>
  <si>
    <t>1111119</t>
  </si>
  <si>
    <t>Vypracování projektu přechod.dopravního značení</t>
  </si>
  <si>
    <t>838863044</t>
  </si>
  <si>
    <t>10</t>
  </si>
  <si>
    <t>111110</t>
  </si>
  <si>
    <t>1971738413</t>
  </si>
  <si>
    <t>11</t>
  </si>
  <si>
    <t>111111</t>
  </si>
  <si>
    <t>674627418</t>
  </si>
  <si>
    <t>12</t>
  </si>
  <si>
    <t>111112</t>
  </si>
  <si>
    <t>-2093794058</t>
  </si>
  <si>
    <t>13</t>
  </si>
  <si>
    <t>113106123</t>
  </si>
  <si>
    <t>Rozebrání dlažeb komunikací pro pěší ze zámkových dlaždic</t>
  </si>
  <si>
    <t>m2</t>
  </si>
  <si>
    <t>-2055247727</t>
  </si>
  <si>
    <t>3,00*4,00     "        dle TZ</t>
  </si>
  <si>
    <t>VV</t>
  </si>
  <si>
    <t>14</t>
  </si>
  <si>
    <t>113107123</t>
  </si>
  <si>
    <t>Odstranění podkladu pl do 50 m2 z kameniva drceného tl 300 mm</t>
  </si>
  <si>
    <t>1361017761</t>
  </si>
  <si>
    <t>63,3*0,80</t>
  </si>
  <si>
    <t>113107142</t>
  </si>
  <si>
    <t>Odstranění podkladu pl do 50 m2 živičných tl 100 mm</t>
  </si>
  <si>
    <t>116947050</t>
  </si>
  <si>
    <t>16</t>
  </si>
  <si>
    <t>113201112</t>
  </si>
  <si>
    <t>Vytrhání obrub silničních ležatých</t>
  </si>
  <si>
    <t>m</t>
  </si>
  <si>
    <t>-337576785</t>
  </si>
  <si>
    <t>45,00</t>
  </si>
  <si>
    <t>17</t>
  </si>
  <si>
    <t>119001401</t>
  </si>
  <si>
    <t>Dočasné zajištění potrubí ocelového nebo litinového DN do 200</t>
  </si>
  <si>
    <t>862518710</t>
  </si>
  <si>
    <t>18</t>
  </si>
  <si>
    <t>119001421</t>
  </si>
  <si>
    <t>Dočasné zajištění kabelů a kabelových tratí ze 3 volně ložených kabelů</t>
  </si>
  <si>
    <t>-147129122</t>
  </si>
  <si>
    <t>19</t>
  </si>
  <si>
    <t>130001101</t>
  </si>
  <si>
    <t>Příplatek za ztížení vykopávky v blízkosti pozemního vedení</t>
  </si>
  <si>
    <t>m3</t>
  </si>
  <si>
    <t>1520675807</t>
  </si>
  <si>
    <t>75,00*0,20</t>
  </si>
  <si>
    <t>20</t>
  </si>
  <si>
    <t>132201101</t>
  </si>
  <si>
    <t>Hloubení rýh š do 600 mm v hornině tř. 3 objemu do 100 m3</t>
  </si>
  <si>
    <t>-2092849151</t>
  </si>
  <si>
    <t>(2,50+0,80)*0,60*1,50      "     výkop pro v pusˇa připojení</t>
  </si>
  <si>
    <t>Součet</t>
  </si>
  <si>
    <t>132101201</t>
  </si>
  <si>
    <t>Hloubení rýh š do 2000 mm v hornině tř. 1 a 2 objemu do 100 m3</t>
  </si>
  <si>
    <t>1027313672</t>
  </si>
  <si>
    <t>v hor tř.2 a tř.3 po 50%</t>
  </si>
  <si>
    <t>5,00*1,20*(1,80-0,10)   "       start.jáma k protlaku v zámkové dlažbě</t>
  </si>
  <si>
    <t>74,96*0,5</t>
  </si>
  <si>
    <t>22</t>
  </si>
  <si>
    <t>132201201</t>
  </si>
  <si>
    <t>Hloubení rýh š do 2000 mm v hornině tř. 3 objemu do 100 m3</t>
  </si>
  <si>
    <t>1017265224</t>
  </si>
  <si>
    <t>23</t>
  </si>
  <si>
    <t>132201209</t>
  </si>
  <si>
    <t>Příplatek za lepivost k hloubení rýh š do 2000 mm v hornině tř. 3</t>
  </si>
  <si>
    <t>-1854190079</t>
  </si>
  <si>
    <t>37,48*0,20     "    lepivost z 20% množství</t>
  </si>
  <si>
    <t>24</t>
  </si>
  <si>
    <t>141721117</t>
  </si>
  <si>
    <t>795852650</t>
  </si>
  <si>
    <t>14,00</t>
  </si>
  <si>
    <t>25</t>
  </si>
  <si>
    <t>M</t>
  </si>
  <si>
    <t>VV 204 191W</t>
  </si>
  <si>
    <t>1351662787</t>
  </si>
  <si>
    <t>26</t>
  </si>
  <si>
    <t>151101101</t>
  </si>
  <si>
    <t>364124497</t>
  </si>
  <si>
    <t>(67,3-14,00+2*5,00)*(1,75-0,80) *2     "       strojně a ručně z 50% množství</t>
  </si>
  <si>
    <t>27</t>
  </si>
  <si>
    <t>151101111</t>
  </si>
  <si>
    <t>-2010035551</t>
  </si>
  <si>
    <t>120,27</t>
  </si>
  <si>
    <t>28</t>
  </si>
  <si>
    <t>161101101</t>
  </si>
  <si>
    <t>-1782494558</t>
  </si>
  <si>
    <t>29</t>
  </si>
  <si>
    <t>16200001</t>
  </si>
  <si>
    <t>t</t>
  </si>
  <si>
    <t>-406802875</t>
  </si>
  <si>
    <t>78,17*1,800</t>
  </si>
  <si>
    <t>30</t>
  </si>
  <si>
    <t>162701105</t>
  </si>
  <si>
    <t>Vodorovné přemístění do 10000 m výkopku/sypaniny z horniny tř. 1 až 4</t>
  </si>
  <si>
    <t>-2105714003</t>
  </si>
  <si>
    <t>78,17                    "    výkop celkem</t>
  </si>
  <si>
    <t>31</t>
  </si>
  <si>
    <t>162701109</t>
  </si>
  <si>
    <t>Příplatek k vodorovnému přemístění výkopku/sypaniny z horniny tř. 1 až 4 ZKD 1000 m přes 10000 m</t>
  </si>
  <si>
    <t>1719065538</t>
  </si>
  <si>
    <t>78,17*5      "      skládka do 15 km předpoklad</t>
  </si>
  <si>
    <t>32</t>
  </si>
  <si>
    <t>174101101</t>
  </si>
  <si>
    <t>Zásyp jam, šachet rýh nebo kolem objektů sypaninou se zhutněním</t>
  </si>
  <si>
    <t>672939545</t>
  </si>
  <si>
    <t>78,17-12,22-11,40         "   odpočet kryt komun. a lože+obsyp</t>
  </si>
  <si>
    <t>0,80*0,80*(1,50-0,40)-3,14*0,25*0,25*1,10   "    obsyp   VPUSTI-´ˇSD</t>
  </si>
  <si>
    <t>33</t>
  </si>
  <si>
    <t>583439590</t>
  </si>
  <si>
    <t>-1865577333</t>
  </si>
  <si>
    <t>34</t>
  </si>
  <si>
    <t>175111101</t>
  </si>
  <si>
    <t>Obsypání potrubí ručně sypaninou bez prohození, uloženou do 3 m</t>
  </si>
  <si>
    <t>2081335352</t>
  </si>
  <si>
    <t>(67,3-14,00+2*5,00)*0,80*0,45 *0,50"       strojně a ručně z 50% množství</t>
  </si>
  <si>
    <t>35</t>
  </si>
  <si>
    <t>175151101</t>
  </si>
  <si>
    <t>Obsypání potrubí strojně sypaninou bez prohození, uloženou do 3 m</t>
  </si>
  <si>
    <t>-165123355</t>
  </si>
  <si>
    <t>36</t>
  </si>
  <si>
    <t>583312900</t>
  </si>
  <si>
    <t>kamenivo těžené drobné frakce 0-2 třída D</t>
  </si>
  <si>
    <t>394869431</t>
  </si>
  <si>
    <t>(67,3-14,00+2*5,00)*0,80*0,45 *1,800</t>
  </si>
  <si>
    <t>37</t>
  </si>
  <si>
    <t>451572111</t>
  </si>
  <si>
    <t>Lože pod potrubí otevřený výkop z kameniva drobného těženého</t>
  </si>
  <si>
    <t>-1044147770</t>
  </si>
  <si>
    <t>(67,30-14,00+2*5,00)*0,80*0,10    "    lože pod potrubím v rýhách</t>
  </si>
  <si>
    <t>38</t>
  </si>
  <si>
    <t>564911411</t>
  </si>
  <si>
    <t>Podklad z asfaltového recyklátu tl 50 mm</t>
  </si>
  <si>
    <t>-1839680439</t>
  </si>
  <si>
    <t>2,50*0,60    "      přípojka  VPUSTI</t>
  </si>
  <si>
    <t>39</t>
  </si>
  <si>
    <t>-1848741104</t>
  </si>
  <si>
    <t>596211210</t>
  </si>
  <si>
    <t>Kladení zámkové dlažby komunikací pro pěší tl 80 mm skupiny A pl do 50 m2</t>
  </si>
  <si>
    <t>-1436279233</t>
  </si>
  <si>
    <t>3,00*4,00       "    zpětné položení zámkové dlažby</t>
  </si>
  <si>
    <t>592450070</t>
  </si>
  <si>
    <t>dlažba zámková H-PROFIL HBB 20x16,5x8 cm přírodní</t>
  </si>
  <si>
    <t>198739692</t>
  </si>
  <si>
    <t>spotřeba: 36 kus/m2</t>
  </si>
  <si>
    <t>P</t>
  </si>
  <si>
    <t>564231111</t>
  </si>
  <si>
    <t>Podklad nebo podsyp ze štěrkopísku ŠP tl 100 mm</t>
  </si>
  <si>
    <t>-258207070</t>
  </si>
  <si>
    <t xml:space="preserve">3,00*4,00     "        dle TZ    </t>
  </si>
  <si>
    <t>871371151</t>
  </si>
  <si>
    <t>Montáž potrubí z PE100 SDR 17 otevřený výkop svařovaných na tupo D 315 x 18,7 mm</t>
  </si>
  <si>
    <t>158921457</t>
  </si>
  <si>
    <t>14,00     "       montáž potrubí na chráničku o celk.délce 18 m</t>
  </si>
  <si>
    <t>8900001PC</t>
  </si>
  <si>
    <t>Vtažení vodovodního potrubí Dn150 do chráničky</t>
  </si>
  <si>
    <t>960520801</t>
  </si>
  <si>
    <t xml:space="preserve">14,00       </t>
  </si>
  <si>
    <t>899913153</t>
  </si>
  <si>
    <t>Uzavírací manžeta chráničky potrubí DN 150 x 300</t>
  </si>
  <si>
    <t>kus</t>
  </si>
  <si>
    <t>263257743</t>
  </si>
  <si>
    <t>851241131</t>
  </si>
  <si>
    <t>Montáž potrubí z trub litinových hrdlových s integrovaným těsněním otevřený výkop DN 80</t>
  </si>
  <si>
    <t>1942181233</t>
  </si>
  <si>
    <t>ZST80</t>
  </si>
  <si>
    <t>2123590704</t>
  </si>
  <si>
    <t>12,00</t>
  </si>
  <si>
    <t>851261131</t>
  </si>
  <si>
    <t>Montáž potrubí z trub litinových hrdlových s integrovaným těsněním otevřený výkop DN 100</t>
  </si>
  <si>
    <t>212576301</t>
  </si>
  <si>
    <t>ZST100</t>
  </si>
  <si>
    <t>-85842495</t>
  </si>
  <si>
    <t>6,00       "    na zkrácení</t>
  </si>
  <si>
    <t>851311131</t>
  </si>
  <si>
    <t>Montáž potrubí z trub litinových hrdlových s integrovaným těsněním otevřený výkop DN 150</t>
  </si>
  <si>
    <t>871516916</t>
  </si>
  <si>
    <t>ZST 150</t>
  </si>
  <si>
    <t>Potrubí litinové, hrdlové TYTON Standart DN 150</t>
  </si>
  <si>
    <t>-1905008240</t>
  </si>
  <si>
    <t>857241131</t>
  </si>
  <si>
    <t>Montáž litinových tvarovek jednoosých hrdlových otevřený výkop s integrovaným těsněním DN 80</t>
  </si>
  <si>
    <t>-231088047</t>
  </si>
  <si>
    <t>2+2+2+10</t>
  </si>
  <si>
    <t>MMK 80/30st</t>
  </si>
  <si>
    <t>Hrdlová litinová tvarovka MMK oblouk DN 80-30 st.</t>
  </si>
  <si>
    <t>ks</t>
  </si>
  <si>
    <t>1079874604</t>
  </si>
  <si>
    <t>2     "     Hrdlová litinová tvarovka MMK oblouk DN 80-30 st.</t>
  </si>
  <si>
    <t>MMK DN80/45 st</t>
  </si>
  <si>
    <t>Hrdlová litinová tvarovka MMK oblouk DN 80-45 st.</t>
  </si>
  <si>
    <t>-1526135279</t>
  </si>
  <si>
    <t>2     "    Hrdlová litinová tvarovka MMK oblouk DN 80-45 st.</t>
  </si>
  <si>
    <t>709-305-214</t>
  </si>
  <si>
    <t>-1917766344</t>
  </si>
  <si>
    <t>110420</t>
  </si>
  <si>
    <t>Jištěný spoj DN80, typ "BRS"</t>
  </si>
  <si>
    <t>-317037591</t>
  </si>
  <si>
    <t>857261131</t>
  </si>
  <si>
    <t>Montáž litinových tvarovek jednoosých hrdlových otevřený výkop s integrovaným těsněním DN 100</t>
  </si>
  <si>
    <t>-1247927553</t>
  </si>
  <si>
    <t>4+1</t>
  </si>
  <si>
    <t>110430</t>
  </si>
  <si>
    <t>Jištěný spoj DN100, typ "BRS"</t>
  </si>
  <si>
    <t>2136695955</t>
  </si>
  <si>
    <t>709305216</t>
  </si>
  <si>
    <t>1402664110</t>
  </si>
  <si>
    <t>857313131</t>
  </si>
  <si>
    <t>Montáž litinových tvarovek odbočných hrdlových otevřený výkop s integrovaným těsněním DN 150</t>
  </si>
  <si>
    <t>504959998</t>
  </si>
  <si>
    <t>MMA DN150/100</t>
  </si>
  <si>
    <t>Litinová tvarovka hrdlová DN 150/100  s přírubovou odbočkou</t>
  </si>
  <si>
    <t>-1144949044</t>
  </si>
  <si>
    <t>2     "    Litinová tvarovka hrdlová DN 150/100  s přírubovou odbočkou</t>
  </si>
  <si>
    <t>857314122</t>
  </si>
  <si>
    <t>Montáž litinových tvarovek odbočných přírubových otevřený výkop DN 150</t>
  </si>
  <si>
    <t>-1224596706</t>
  </si>
  <si>
    <t>T-DN150/150</t>
  </si>
  <si>
    <t>Litinová tvarovka přírubový T-kus DN 150/150</t>
  </si>
  <si>
    <t>-1469726428</t>
  </si>
  <si>
    <t>857311131</t>
  </si>
  <si>
    <t>Montáž litinových tvarovek jednoosých hrdlových otevřený výkop s integrovaným těsněním DN 150</t>
  </si>
  <si>
    <t>815297352</t>
  </si>
  <si>
    <t>1+4+2+1+1+30+2</t>
  </si>
  <si>
    <t>MMK DN150/11 st,</t>
  </si>
  <si>
    <t>Litinová tvarovka oblouk  hrdlový DN 150/11st.</t>
  </si>
  <si>
    <t>1617904991</t>
  </si>
  <si>
    <t>1    "    Litinová tvarovka oblouk  hrdlový DN 150/11st.</t>
  </si>
  <si>
    <t>MMK 150/30st</t>
  </si>
  <si>
    <t>Litinová tvarovka oblouk  hrdlový DN 150/30st.</t>
  </si>
  <si>
    <t>118186894</t>
  </si>
  <si>
    <t>4    "    Litinová tvarovka oblouk  hrdlový DN 150/30st.</t>
  </si>
  <si>
    <t>MMK 150-45st.</t>
  </si>
  <si>
    <t>Litinová tvarovka oblouk  hrdlový DN 150/45st.</t>
  </si>
  <si>
    <t>-224956257</t>
  </si>
  <si>
    <t>2     "     Litinová tvarovka oblouk  hrdlový DN 150/45st.</t>
  </si>
  <si>
    <t>MMQ 150/90 st.</t>
  </si>
  <si>
    <t>Litinová tvarovka koleno  hrdlové DN 150/90st.</t>
  </si>
  <si>
    <t>-1588439688</t>
  </si>
  <si>
    <t>1    "    Litinová tvarovka koleno  hrdlové DN 150/90st.</t>
  </si>
  <si>
    <t>MMR 150/80 DN</t>
  </si>
  <si>
    <t>Litinová tvarovka redukce hrdlové DN 150/80</t>
  </si>
  <si>
    <t>-481235811</t>
  </si>
  <si>
    <t>1      "     Litinová tvarovka redukce hrdlové DN 150/80</t>
  </si>
  <si>
    <t>110260</t>
  </si>
  <si>
    <t>Jištěný spoj DN 150   typ " BRS"</t>
  </si>
  <si>
    <t>1195672053</t>
  </si>
  <si>
    <t>10    "      rovný úsek-upřesnit-potrubí</t>
  </si>
  <si>
    <t>20    "      pro tvarovky</t>
  </si>
  <si>
    <t>709-305-220</t>
  </si>
  <si>
    <t>540236704</t>
  </si>
  <si>
    <t>SM DN150</t>
  </si>
  <si>
    <t>Kompl.spojovací materiál pro spoje DN 150</t>
  </si>
  <si>
    <t>kpl</t>
  </si>
  <si>
    <t>-1274911631</t>
  </si>
  <si>
    <t>857242122</t>
  </si>
  <si>
    <t>Montáž litinových tvarovek jednoosých přírubových otevřený výkop DN 80</t>
  </si>
  <si>
    <t>-1983775066</t>
  </si>
  <si>
    <t>F-DN80</t>
  </si>
  <si>
    <t>Přírubová litinová tvarovka F-DN 80</t>
  </si>
  <si>
    <t>2056868146</t>
  </si>
  <si>
    <t>1     "    Přírubová litinová tvarovka F-DN 80</t>
  </si>
  <si>
    <t>857262122</t>
  </si>
  <si>
    <t>Montáž litinových tvarovek jednoosých přírubových otevřený výkop DN 100</t>
  </si>
  <si>
    <t>-1307640774</t>
  </si>
  <si>
    <t>F-DN100</t>
  </si>
  <si>
    <t>Přírubová litinová tvarovka F-DN 100</t>
  </si>
  <si>
    <t>1272481419</t>
  </si>
  <si>
    <t>1    "   Přírubová litinová tvarovka F-DN 100</t>
  </si>
  <si>
    <t>SM DN100</t>
  </si>
  <si>
    <t>Kompl.spojovací materiál pro spoje DN100</t>
  </si>
  <si>
    <t>939264723</t>
  </si>
  <si>
    <t>857312122</t>
  </si>
  <si>
    <t>Montáž litinových tvarovek jednoosých přírubových otevřený výkop DN 150</t>
  </si>
  <si>
    <t>1628952272</t>
  </si>
  <si>
    <t>3+1</t>
  </si>
  <si>
    <t>F-DN 150</t>
  </si>
  <si>
    <t>Přírubová litinová tvarovka F-DN 150</t>
  </si>
  <si>
    <t>Ks</t>
  </si>
  <si>
    <t>-211932306</t>
  </si>
  <si>
    <t>3     "     Přírubová litinová tvarovka F-DN 150</t>
  </si>
  <si>
    <t>FFR DN150/80</t>
  </si>
  <si>
    <t>Přírubová litinová redukce tvarovka-DN 150/80</t>
  </si>
  <si>
    <t>1919936261</t>
  </si>
  <si>
    <t>1    "    Přírubová litinová redukce tvarovka-DN 150/80</t>
  </si>
  <si>
    <t>891241112</t>
  </si>
  <si>
    <t>Montáž vodovodních šoupátek otevřený výkop DN 80</t>
  </si>
  <si>
    <t>-1048325319</t>
  </si>
  <si>
    <t>3.1.80</t>
  </si>
  <si>
    <t>Šoupátko přírubové F4 DN80 bez ruč.kola</t>
  </si>
  <si>
    <t>800989599</t>
  </si>
  <si>
    <t>7.5.5.1050</t>
  </si>
  <si>
    <t>ZS teleskopická Rd 1,50m</t>
  </si>
  <si>
    <t>-464929127</t>
  </si>
  <si>
    <t>891261112</t>
  </si>
  <si>
    <t>Montáž vodovodních šoupátek otevřený výkop DN 100</t>
  </si>
  <si>
    <t>-787231849</t>
  </si>
  <si>
    <t>3.1.100</t>
  </si>
  <si>
    <t>Šoupátko přírubové DN100 F4 krátké</t>
  </si>
  <si>
    <t>1982814892</t>
  </si>
  <si>
    <t>1    "      Šoupátko přírubové DN100 F4 krátké</t>
  </si>
  <si>
    <t>7.5.6.1050</t>
  </si>
  <si>
    <t>ZS teleskopická Rd1,5 m</t>
  </si>
  <si>
    <t>1858872612</t>
  </si>
  <si>
    <t>1      "       ZS teleskopická Rd1,5 m</t>
  </si>
  <si>
    <t>891311112</t>
  </si>
  <si>
    <t>Montáž vodovodních šoupátek otevřený výkop DN 150</t>
  </si>
  <si>
    <t>576128</t>
  </si>
  <si>
    <t>610776885</t>
  </si>
  <si>
    <t>3.1.150</t>
  </si>
  <si>
    <t>Šoupátko přírubové krátké F4, DN 150</t>
  </si>
  <si>
    <t>-148990848</t>
  </si>
  <si>
    <t>2       "      Šoupátko přírubové krátké F4, DN 150</t>
  </si>
  <si>
    <t>892372111</t>
  </si>
  <si>
    <t>Zabezpečení konců potrubí DN do 300 při tlakových zkouškách vodou</t>
  </si>
  <si>
    <t>-1557159919</t>
  </si>
  <si>
    <t>899121102</t>
  </si>
  <si>
    <t>Osazení poklopů plastových šoupátkových</t>
  </si>
  <si>
    <t>1425610417</t>
  </si>
  <si>
    <t>1+1+2</t>
  </si>
  <si>
    <t>7,2,13T</t>
  </si>
  <si>
    <t>Šoupátkový poklop litinový "VODA" teleskopický</t>
  </si>
  <si>
    <t>145628110</t>
  </si>
  <si>
    <t>7.2.12</t>
  </si>
  <si>
    <t>Nosná deska pod poklopy</t>
  </si>
  <si>
    <t>2022764432</t>
  </si>
  <si>
    <t>SM DN 80</t>
  </si>
  <si>
    <t>Kompl.spojovací materiál pro spoje DN 80</t>
  </si>
  <si>
    <t>210408750</t>
  </si>
  <si>
    <t>87000012PC</t>
  </si>
  <si>
    <t>2013513985</t>
  </si>
  <si>
    <t>871355221</t>
  </si>
  <si>
    <t>Kanalizační potrubí z tvrdého PVC jednovrstvé tuhost třídy SN8 DN 200</t>
  </si>
  <si>
    <t>526699980</t>
  </si>
  <si>
    <t>2,500     "    propojovací potrubí  s vpustí</t>
  </si>
  <si>
    <t>895941311</t>
  </si>
  <si>
    <t>Zřízení vpusti kanalizační uliční z betonových dílců typ UVB-50</t>
  </si>
  <si>
    <t>1698298184</t>
  </si>
  <si>
    <t>1110007</t>
  </si>
  <si>
    <t>Dno s kalovou prohlubní TBV 2a DN450</t>
  </si>
  <si>
    <t>-1602476276</t>
  </si>
  <si>
    <t>1111004</t>
  </si>
  <si>
    <t>Skruž středová DN450/300 (TBV 6a)</t>
  </si>
  <si>
    <t>84657540</t>
  </si>
  <si>
    <t>1110115</t>
  </si>
  <si>
    <t>Skruž DN450 s otvorem DN200 (TBV3d)</t>
  </si>
  <si>
    <t>-1869957239</t>
  </si>
  <si>
    <t>1111005</t>
  </si>
  <si>
    <t>Horní skruž DN450, výšky 600mm (TBV5a)</t>
  </si>
  <si>
    <t>961855718</t>
  </si>
  <si>
    <t>1111001</t>
  </si>
  <si>
    <t>Vyrovnávací prstenec 60-100mm ( TBV 6-10)</t>
  </si>
  <si>
    <t>-984169776</t>
  </si>
  <si>
    <t>0004002</t>
  </si>
  <si>
    <t>Rám s mříží 500x500mm, třída D400</t>
  </si>
  <si>
    <t>-876547844</t>
  </si>
  <si>
    <t>899713111</t>
  </si>
  <si>
    <t>Orientační tabulky na sloupku betonovém nebo ocelovém</t>
  </si>
  <si>
    <t>-482942363</t>
  </si>
  <si>
    <t>892241111</t>
  </si>
  <si>
    <t>Tlaková zkouška vodou potrubí do 80</t>
  </si>
  <si>
    <t>1879194993</t>
  </si>
  <si>
    <t>892273122</t>
  </si>
  <si>
    <t>Proplach a dezinfekce vodovodního potrubí DN od 80 do 125</t>
  </si>
  <si>
    <t>-914430368</t>
  </si>
  <si>
    <t>899721111</t>
  </si>
  <si>
    <t>Signalizační vodič DN do 150 mm na potrubí PVC</t>
  </si>
  <si>
    <t>-1285528259</t>
  </si>
  <si>
    <t>899722112</t>
  </si>
  <si>
    <t>Krytí potrubí z plastů výstražnou fólií z PVC 25 cm</t>
  </si>
  <si>
    <t>99053129</t>
  </si>
  <si>
    <t>916131112</t>
  </si>
  <si>
    <t>Osazení silničního obrubníku betonového ležatého bez boční opěry do lože z betonu prostého</t>
  </si>
  <si>
    <t>1371222493</t>
  </si>
  <si>
    <t>45,00   "       znovu položení</t>
  </si>
  <si>
    <t>592174100</t>
  </si>
  <si>
    <t>obrubník betonový chodníkový ABO 100/10/25 II nat 100x10x25 cm</t>
  </si>
  <si>
    <t>160174748</t>
  </si>
  <si>
    <t>919731121</t>
  </si>
  <si>
    <t>Zarovnání styčné plochy podkladu nebo krytu živičného tl do 50 mm</t>
  </si>
  <si>
    <t>1395148724</t>
  </si>
  <si>
    <t>63,3*2</t>
  </si>
  <si>
    <t>919735112</t>
  </si>
  <si>
    <t>-881154129</t>
  </si>
  <si>
    <t>63,2*2</t>
  </si>
  <si>
    <t>979024443</t>
  </si>
  <si>
    <t>Očištění vybouraných obrubníků a krajníků silničních</t>
  </si>
  <si>
    <t>-316002400</t>
  </si>
  <si>
    <t>45,00-5,00       "        5m jsou na skládku</t>
  </si>
  <si>
    <t>979054451</t>
  </si>
  <si>
    <t>Očištění vybouraných zámkových dlaždic s původním spárováním z kameniva těženého</t>
  </si>
  <si>
    <t>-1137273613</t>
  </si>
  <si>
    <t>116</t>
  </si>
  <si>
    <t>998273102</t>
  </si>
  <si>
    <t>Přesun hmot pro trubní vedení z trub litinových otevřený výkop</t>
  </si>
  <si>
    <t>671624977</t>
  </si>
  <si>
    <t xml:space="preserve">    997 - Přesun sutě</t>
  </si>
  <si>
    <t>111111101</t>
  </si>
  <si>
    <t>Dopravní značení v průběhu stavby</t>
  </si>
  <si>
    <t>866112708</t>
  </si>
  <si>
    <t>113154113</t>
  </si>
  <si>
    <t>Frézování živičného krytu tl 50 mm pruh š 0,5 m pl do 500 m2 bez překážek v trase</t>
  </si>
  <si>
    <t>-2023056317</t>
  </si>
  <si>
    <t>573211109</t>
  </si>
  <si>
    <t>Postřik živičný spojovací z asfaltu v množství 0,50 kg/m2</t>
  </si>
  <si>
    <t>-936065363</t>
  </si>
  <si>
    <t>577144111</t>
  </si>
  <si>
    <t>Asfaltový beton vrstva obrusná ACO 11 (ABS) tř. I tl 50 mm š do 3 m z nemodifikovaného asfaltu</t>
  </si>
  <si>
    <t>1831206696</t>
  </si>
  <si>
    <t>919732221</t>
  </si>
  <si>
    <t>1067022823</t>
  </si>
  <si>
    <t>40101231</t>
  </si>
  <si>
    <t>997221551</t>
  </si>
  <si>
    <t>Vodorovná doprava suti ze sypkých materiálů do 1 km</t>
  </si>
  <si>
    <t>864084485</t>
  </si>
  <si>
    <t>997221559</t>
  </si>
  <si>
    <t>Příplatek ZKD 1 km u vodorovné dopravy suti ze sypkých materiálů</t>
  </si>
  <si>
    <t>-457271368</t>
  </si>
  <si>
    <t>997221611</t>
  </si>
  <si>
    <t>Nakládání suti na dopravní prostředky pro vodorovnou dopravu</t>
  </si>
  <si>
    <t>381800280</t>
  </si>
  <si>
    <t>997221845</t>
  </si>
  <si>
    <t>Poplatek za uložení odpadu z asfaltových povrchů na skládce (skládkovné)</t>
  </si>
  <si>
    <t>1468703012</t>
  </si>
  <si>
    <t>998223011</t>
  </si>
  <si>
    <t>Přesun hmot pro pozemní komunikace s krytem dlážděným</t>
  </si>
  <si>
    <t>7890575</t>
  </si>
  <si>
    <t xml:space="preserve"> IO 01  Nový vodovod</t>
  </si>
  <si>
    <t>POPLATEK za vytýčení inžen.sítí-zástavba</t>
  </si>
  <si>
    <t>POPLATEK za mikrobiologický a chemický rozbor vody</t>
  </si>
  <si>
    <t>Činnosti SmVaK v průběhu stavby</t>
  </si>
  <si>
    <t>Manipulace a činnost SmVaK při dodávce a odstávce vody</t>
  </si>
  <si>
    <t>Manipulace a činnost SmVaK při proplachu a desinfekci potrubí</t>
  </si>
  <si>
    <t>40    "     souběh kabelu VV s vodovodem</t>
  </si>
  <si>
    <t>(2*0,10)*0,80*1,50      "     rozšíření pro vpusť</t>
  </si>
  <si>
    <t>(67,30-14,00+2*5,00-3,00-5,00)*0,80  *(1,75 -0,40)   "     délka výkopu  bez chráničky</t>
  </si>
  <si>
    <t>3,00*1,20*(1,80-0,40)   "       montážní jáma k protlaku v komunikaci</t>
  </si>
  <si>
    <t>Řízený zemní protlak hloubky do 6 m vnějšího průměru do 315 mm v hornině tř. 1 až 4</t>
  </si>
  <si>
    <t>Potrubí PE 100, SDR 17 315x18,6-chránička</t>
  </si>
  <si>
    <t>Zřízení příložného pažení a rozepření stěn rýh hl. do 2 m</t>
  </si>
  <si>
    <t>Odstranění příložného pažení a rozepření stěn rýh hl. do 2 m</t>
  </si>
  <si>
    <t>Svislé přemístění výkopku z horniny tř. 1 až 4 hl. výkopu do 2,5 m</t>
  </si>
  <si>
    <t>(5,00)*1,20*(1,80-0,10)                "  startovací jámy před a za protlakem v  zámkový dlažba</t>
  </si>
  <si>
    <t>3,00*1,20*(1,80-0,40)                    "                                dtto                                  v komunikaci</t>
  </si>
  <si>
    <t>Poplatek za uložení výkopu na trvalé skládce</t>
  </si>
  <si>
    <t>2,50*0,60*0,55                                          "   přípojka k vpusti</t>
  </si>
  <si>
    <t>63,3*0,80   "     dočasná asfaltový recyklát tl. 50mm-1x</t>
  </si>
  <si>
    <t>78,00   "   vč.  prořezu Potrubí litinové, hrdlové TYTON Standart DN 150</t>
  </si>
  <si>
    <t>2      "    Litinová tvarovka T-kus DN 150/150</t>
  </si>
  <si>
    <t>Odstranění stávajícího plastového potrubí DN150</t>
  </si>
  <si>
    <t>Řezání stávajícího živičného krytu hl. do 100 mm</t>
  </si>
  <si>
    <t>Styčná spára napojení nového živičného povrchu na stávající za tepla š 15 mm hl. 25 mm bez prořezání</t>
  </si>
  <si>
    <t>50,92      "    dle automat.výpočtu hmotnosti suti</t>
  </si>
  <si>
    <t>50,92 *14     "    dle automat.výpočtu hmotnosti suti do 15 km k recyklaci</t>
  </si>
  <si>
    <t>kamenivo drcené hrubé frakce 32-63</t>
  </si>
  <si>
    <t>565145111</t>
  </si>
  <si>
    <t>Podklad z obalovaného kameniva OKS I tl 60 mm š do 3 m</t>
  </si>
  <si>
    <t>12,00*0,10*1,01       "      za poškozenou dlažbu v 10% množství</t>
  </si>
  <si>
    <t>Potrubí litinové, hrdlové TYTON Standart DN 100</t>
  </si>
  <si>
    <t>Potrubí litin.hrdlové TYTON/STD DN 80x6000</t>
  </si>
  <si>
    <t>Speciální příruba Waga 7972 Hrdlo-hrdlo s jištěním proti tahu DN 80</t>
  </si>
  <si>
    <t>Speciální příruba Waga 7972 Hrdlo-hrdlo s jištěním proti tahu DN 100</t>
  </si>
  <si>
    <t>Speciální příruba Waga 7992 Hrdlo-příruba s jištěním proti tahu DN 150</t>
  </si>
</sst>
</file>

<file path=xl/styles.xml><?xml version="1.0" encoding="utf-8"?>
<styleSheet xmlns="http://schemas.openxmlformats.org/spreadsheetml/2006/main">
  <numFmts count="6">
    <numFmt numFmtId="164" formatCode="#,##0.00%"/>
    <numFmt numFmtId="165" formatCode="dd\.mm\.yyyy"/>
    <numFmt numFmtId="166" formatCode="#,##0.00000"/>
    <numFmt numFmtId="167" formatCode="#,##0.000"/>
    <numFmt numFmtId="168" formatCode="#,##0.000;\-#,##0.000"/>
    <numFmt numFmtId="169" formatCode="#,##0.00;\-#,##0.00"/>
  </numFmts>
  <fonts count="4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i/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b/>
      <sz val="12"/>
      <color rgb="FF969696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FF0000"/>
      <name val="Trebuchet MS"/>
    </font>
    <font>
      <sz val="8"/>
      <color rgb="FF800080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u/>
      <sz val="11"/>
      <color theme="10"/>
      <name val="Calibri"/>
      <scheme val="minor"/>
    </font>
    <font>
      <sz val="8"/>
      <color indexed="63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1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/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6" fillId="0" borderId="0" xfId="0" applyFont="1" applyAlignment="1">
      <alignment horizontal="left" vertical="center"/>
    </xf>
    <xf numFmtId="0" fontId="0" fillId="0" borderId="0" xfId="0" applyBorder="1"/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0" fillId="0" borderId="6" xfId="0" applyBorder="1"/>
    <xf numFmtId="0" fontId="19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0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22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3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3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8" fillId="0" borderId="22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6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vertical="center"/>
    </xf>
    <xf numFmtId="4" fontId="27" fillId="0" borderId="14" xfId="0" applyNumberFormat="1" applyFont="1" applyBorder="1" applyAlignment="1">
      <alignment horizontal="right" vertical="center"/>
    </xf>
    <xf numFmtId="4" fontId="27" fillId="0" borderId="0" xfId="0" applyNumberFormat="1" applyFont="1" applyBorder="1" applyAlignment="1">
      <alignment horizontal="right"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31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32" fillId="0" borderId="14" xfId="0" applyNumberFormat="1" applyFont="1" applyBorder="1" applyAlignment="1">
      <alignment vertical="center"/>
    </xf>
    <xf numFmtId="4" fontId="32" fillId="0" borderId="0" xfId="0" applyNumberFormat="1" applyFont="1" applyBorder="1" applyAlignment="1">
      <alignment vertical="center"/>
    </xf>
    <xf numFmtId="166" fontId="32" fillId="0" borderId="0" xfId="0" applyNumberFormat="1" applyFont="1" applyBorder="1" applyAlignment="1">
      <alignment vertical="center"/>
    </xf>
    <xf numFmtId="4" fontId="3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2" fillId="0" borderId="16" xfId="0" applyNumberFormat="1" applyFont="1" applyBorder="1" applyAlignment="1">
      <alignment vertical="center"/>
    </xf>
    <xf numFmtId="4" fontId="32" fillId="0" borderId="17" xfId="0" applyNumberFormat="1" applyFont="1" applyBorder="1" applyAlignment="1">
      <alignment vertical="center"/>
    </xf>
    <xf numFmtId="166" fontId="32" fillId="0" borderId="17" xfId="0" applyNumberFormat="1" applyFont="1" applyBorder="1" applyAlignment="1">
      <alignment vertical="center"/>
    </xf>
    <xf numFmtId="4" fontId="32" fillId="0" borderId="18" xfId="0" applyNumberFormat="1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6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13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4" fontId="1" fillId="0" borderId="0" xfId="0" applyNumberFormat="1" applyFont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33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8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3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3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36" fillId="0" borderId="12" xfId="0" applyNumberFormat="1" applyFont="1" applyBorder="1" applyAlignment="1"/>
    <xf numFmtId="166" fontId="36" fillId="0" borderId="12" xfId="0" applyNumberFormat="1" applyFont="1" applyBorder="1" applyAlignment="1"/>
    <xf numFmtId="166" fontId="36" fillId="0" borderId="13" xfId="0" applyNumberFormat="1" applyFont="1" applyBorder="1" applyAlignment="1"/>
    <xf numFmtId="4" fontId="37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4" fontId="7" fillId="0" borderId="0" xfId="0" applyNumberFormat="1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38" fillId="0" borderId="0" xfId="0" applyFont="1" applyBorder="1" applyAlignment="1">
      <alignment horizontal="left" vertical="center"/>
    </xf>
    <xf numFmtId="167" fontId="9" fillId="0" borderId="0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3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40" fillId="0" borderId="25" xfId="0" applyFont="1" applyBorder="1" applyAlignment="1" applyProtection="1">
      <alignment horizontal="center" vertical="center"/>
      <protection locked="0"/>
    </xf>
    <xf numFmtId="49" fontId="40" fillId="0" borderId="25" xfId="0" applyNumberFormat="1" applyFont="1" applyBorder="1" applyAlignment="1" applyProtection="1">
      <alignment horizontal="left" vertical="center" wrapText="1"/>
      <protection locked="0"/>
    </xf>
    <xf numFmtId="0" fontId="40" fillId="0" borderId="25" xfId="0" applyFont="1" applyBorder="1" applyAlignment="1" applyProtection="1">
      <alignment horizontal="center" vertical="center" wrapText="1"/>
      <protection locked="0"/>
    </xf>
    <xf numFmtId="167" fontId="40" fillId="0" borderId="25" xfId="0" applyNumberFormat="1" applyFont="1" applyBorder="1" applyAlignment="1" applyProtection="1">
      <alignment vertical="center"/>
      <protection locked="0"/>
    </xf>
    <xf numFmtId="4" fontId="40" fillId="0" borderId="25" xfId="0" applyNumberFormat="1" applyFont="1" applyBorder="1" applyAlignment="1" applyProtection="1">
      <alignment vertical="center"/>
      <protection locked="0"/>
    </xf>
    <xf numFmtId="0" fontId="11" fillId="0" borderId="4" xfId="0" applyFont="1" applyBorder="1" applyAlignment="1"/>
    <xf numFmtId="0" fontId="11" fillId="0" borderId="0" xfId="0" applyFont="1" applyBorder="1" applyAlignment="1"/>
    <xf numFmtId="0" fontId="11" fillId="0" borderId="0" xfId="0" applyFont="1" applyBorder="1" applyAlignment="1">
      <alignment horizontal="left"/>
    </xf>
    <xf numFmtId="0" fontId="11" fillId="0" borderId="5" xfId="0" applyFont="1" applyBorder="1" applyAlignment="1"/>
    <xf numFmtId="0" fontId="11" fillId="0" borderId="14" xfId="0" applyFont="1" applyBorder="1" applyAlignment="1"/>
    <xf numFmtId="4" fontId="11" fillId="0" borderId="0" xfId="0" applyNumberFormat="1" applyFont="1" applyBorder="1" applyAlignment="1"/>
    <xf numFmtId="166" fontId="11" fillId="0" borderId="0" xfId="0" applyNumberFormat="1" applyFont="1" applyBorder="1" applyAlignment="1"/>
    <xf numFmtId="166" fontId="11" fillId="0" borderId="15" xfId="0" applyNumberFormat="1" applyFont="1" applyBorder="1" applyAlignme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4" fontId="11" fillId="0" borderId="0" xfId="0" applyNumberFormat="1" applyFont="1" applyAlignment="1">
      <alignment vertical="center"/>
    </xf>
    <xf numFmtId="0" fontId="0" fillId="0" borderId="14" xfId="0" applyFont="1" applyBorder="1" applyAlignment="1">
      <alignment vertical="center"/>
    </xf>
    <xf numFmtId="0" fontId="1" fillId="0" borderId="17" xfId="0" applyFont="1" applyBorder="1" applyAlignment="1">
      <alignment horizontal="center" vertical="center"/>
    </xf>
    <xf numFmtId="4" fontId="1" fillId="0" borderId="17" xfId="0" applyNumberFormat="1" applyFont="1" applyBorder="1" applyAlignment="1">
      <alignment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49" fontId="0" fillId="0" borderId="26" xfId="0" applyNumberFormat="1" applyFont="1" applyBorder="1" applyAlignment="1" applyProtection="1">
      <alignment horizontal="left" vertical="center" wrapText="1"/>
      <protection locked="0"/>
    </xf>
    <xf numFmtId="0" fontId="0" fillId="0" borderId="26" xfId="0" applyFont="1" applyBorder="1" applyAlignment="1" applyProtection="1">
      <alignment horizontal="center" vertical="center" wrapText="1"/>
      <protection locked="0"/>
    </xf>
    <xf numFmtId="168" fontId="0" fillId="0" borderId="26" xfId="0" applyNumberFormat="1" applyFont="1" applyBorder="1" applyAlignment="1" applyProtection="1">
      <alignment horizontal="right" vertical="center"/>
      <protection locked="0"/>
    </xf>
    <xf numFmtId="169" fontId="0" fillId="0" borderId="26" xfId="0" applyNumberFormat="1" applyFont="1" applyBorder="1" applyAlignment="1" applyProtection="1">
      <alignment horizontal="righ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168" fontId="43" fillId="0" borderId="0" xfId="0" applyNumberFormat="1" applyFont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0" fillId="6" borderId="0" xfId="0" applyFill="1" applyBorder="1"/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4" fontId="13" fillId="0" borderId="0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4" fontId="20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30" fillId="0" borderId="0" xfId="0" applyFont="1" applyBorder="1" applyAlignment="1">
      <alignment horizontal="left" vertical="center" wrapText="1"/>
    </xf>
    <xf numFmtId="4" fontId="26" fillId="0" borderId="0" xfId="0" applyNumberFormat="1" applyFont="1" applyBorder="1" applyAlignment="1">
      <alignment horizontal="right" vertical="center"/>
    </xf>
    <xf numFmtId="4" fontId="26" fillId="0" borderId="0" xfId="0" applyNumberFormat="1" applyFont="1" applyBorder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4" fontId="31" fillId="0" borderId="0" xfId="0" applyNumberFormat="1" applyFont="1" applyBorder="1" applyAlignment="1">
      <alignment vertical="center"/>
    </xf>
    <xf numFmtId="0" fontId="31" fillId="0" borderId="0" xfId="0" applyFont="1" applyBorder="1" applyAlignment="1">
      <alignment vertical="center"/>
    </xf>
    <xf numFmtId="4" fontId="26" fillId="5" borderId="0" xfId="0" applyNumberFormat="1" applyFont="1" applyFill="1" applyBorder="1" applyAlignment="1">
      <alignment vertical="center"/>
    </xf>
    <xf numFmtId="0" fontId="16" fillId="3" borderId="0" xfId="0" applyFont="1" applyFill="1" applyAlignment="1">
      <alignment horizontal="center" vertical="center"/>
    </xf>
    <xf numFmtId="0" fontId="0" fillId="0" borderId="0" xfId="0"/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5" fillId="0" borderId="11" xfId="0" applyFont="1" applyBorder="1" applyAlignment="1">
      <alignment horizontal="center" vertical="center"/>
    </xf>
    <xf numFmtId="0" fontId="25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4" fontId="20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horizontal="left" vertical="center"/>
    </xf>
    <xf numFmtId="4" fontId="34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35" fillId="0" borderId="0" xfId="0" applyNumberFormat="1" applyFont="1" applyBorder="1" applyAlignment="1">
      <alignment vertical="center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0" fontId="2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0" fillId="0" borderId="25" xfId="0" applyBorder="1" applyAlignment="1" applyProtection="1">
      <alignment horizontal="left" vertical="center" wrapText="1"/>
      <protection locked="0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38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39" fillId="0" borderId="12" xfId="0" applyFont="1" applyBorder="1" applyAlignment="1">
      <alignment horizontal="left" vertical="center" wrapText="1"/>
    </xf>
    <xf numFmtId="0" fontId="10" fillId="0" borderId="12" xfId="0" applyFont="1" applyBorder="1" applyAlignment="1">
      <alignment vertical="center"/>
    </xf>
    <xf numFmtId="0" fontId="40" fillId="0" borderId="25" xfId="0" applyFont="1" applyBorder="1" applyAlignment="1" applyProtection="1">
      <alignment horizontal="left" vertical="center" wrapText="1"/>
      <protection locked="0"/>
    </xf>
    <xf numFmtId="0" fontId="40" fillId="0" borderId="25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vertical="center"/>
      <protection locked="0"/>
    </xf>
    <xf numFmtId="0" fontId="39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0" fillId="0" borderId="26" xfId="0" applyFont="1" applyBorder="1" applyAlignment="1" applyProtection="1">
      <alignment horizontal="left" vertical="center" wrapText="1"/>
      <protection locked="0"/>
    </xf>
    <xf numFmtId="0" fontId="0" fillId="0" borderId="26" xfId="0" applyBorder="1" applyAlignment="1" applyProtection="1">
      <alignment horizontal="left" vertical="center"/>
      <protection locked="0"/>
    </xf>
    <xf numFmtId="169" fontId="0" fillId="0" borderId="26" xfId="0" applyNumberFormat="1" applyFont="1" applyBorder="1" applyAlignment="1" applyProtection="1">
      <alignment horizontal="right" vertical="center"/>
      <protection locked="0"/>
    </xf>
    <xf numFmtId="0" fontId="43" fillId="0" borderId="0" xfId="0" applyFont="1" applyAlignment="1" applyProtection="1">
      <alignment horizontal="left" vertical="center" wrapText="1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1" fillId="0" borderId="12" xfId="0" applyFont="1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2" borderId="0" xfId="1" applyFont="1" applyFill="1" applyAlignment="1" applyProtection="1">
      <alignment horizontal="center" vertical="center"/>
    </xf>
    <xf numFmtId="4" fontId="26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7" fillId="0" borderId="0" xfId="0" applyNumberFormat="1" applyFont="1" applyBorder="1" applyAlignment="1"/>
    <xf numFmtId="4" fontId="7" fillId="0" borderId="0" xfId="0" applyNumberFormat="1" applyFont="1" applyBorder="1" applyAlignment="1">
      <alignment vertical="center"/>
    </xf>
    <xf numFmtId="4" fontId="7" fillId="0" borderId="17" xfId="0" applyNumberFormat="1" applyFont="1" applyBorder="1" applyAlignment="1"/>
    <xf numFmtId="4" fontId="7" fillId="0" borderId="17" xfId="0" applyNumberFormat="1" applyFont="1" applyBorder="1" applyAlignment="1">
      <alignment vertical="center"/>
    </xf>
    <xf numFmtId="4" fontId="11" fillId="0" borderId="23" xfId="0" applyNumberFormat="1" applyFont="1" applyBorder="1" applyAlignment="1"/>
    <xf numFmtId="4" fontId="11" fillId="0" borderId="23" xfId="0" applyNumberFormat="1" applyFont="1" applyBorder="1" applyAlignment="1">
      <alignment vertical="center"/>
    </xf>
    <xf numFmtId="4" fontId="11" fillId="0" borderId="17" xfId="0" applyNumberFormat="1" applyFont="1" applyBorder="1" applyAlignment="1"/>
    <xf numFmtId="4" fontId="11" fillId="0" borderId="17" xfId="0" applyNumberFormat="1" applyFont="1" applyBorder="1" applyAlignment="1">
      <alignment vertical="center"/>
    </xf>
    <xf numFmtId="4" fontId="7" fillId="0" borderId="23" xfId="0" applyNumberFormat="1" applyFont="1" applyBorder="1" applyAlignment="1"/>
    <xf numFmtId="4" fontId="7" fillId="0" borderId="23" xfId="0" applyNumberFormat="1" applyFont="1" applyBorder="1" applyAlignment="1">
      <alignment vertical="center"/>
    </xf>
    <xf numFmtId="4" fontId="7" fillId="0" borderId="12" xfId="0" applyNumberFormat="1" applyFont="1" applyBorder="1" applyAlignment="1"/>
    <xf numFmtId="4" fontId="7" fillId="0" borderId="12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94"/>
  <sheetViews>
    <sheetView showGridLines="0" tabSelected="1" workbookViewId="0">
      <pane ySplit="1" topLeftCell="A67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8" width="25.83203125" hidden="1" customWidth="1"/>
    <col min="49" max="49" width="25" hidden="1" customWidth="1"/>
    <col min="50" max="54" width="21.6640625" hidden="1" customWidth="1"/>
    <col min="55" max="55" width="19.1640625" hidden="1" customWidth="1"/>
    <col min="56" max="56" width="25" hidden="1" customWidth="1"/>
    <col min="57" max="58" width="19.1640625" hidden="1" customWidth="1"/>
    <col min="59" max="59" width="66.5" customWidth="1"/>
    <col min="71" max="89" width="9.33203125" hidden="1"/>
  </cols>
  <sheetData>
    <row r="1" spans="1:73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5"/>
      <c r="AH1" s="15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7</v>
      </c>
    </row>
    <row r="2" spans="1:73" ht="36.950000000000003" customHeight="1">
      <c r="C2" s="218" t="s">
        <v>8</v>
      </c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R2" s="219"/>
      <c r="S2" s="219"/>
      <c r="T2" s="219"/>
      <c r="U2" s="219"/>
      <c r="V2" s="219"/>
      <c r="W2" s="219"/>
      <c r="X2" s="219"/>
      <c r="Y2" s="219"/>
      <c r="Z2" s="219"/>
      <c r="AA2" s="219"/>
      <c r="AB2" s="219"/>
      <c r="AC2" s="219"/>
      <c r="AD2" s="219"/>
      <c r="AE2" s="219"/>
      <c r="AF2" s="219"/>
      <c r="AG2" s="219"/>
      <c r="AH2" s="219"/>
      <c r="AI2" s="219"/>
      <c r="AJ2" s="219"/>
      <c r="AK2" s="219"/>
      <c r="AL2" s="219"/>
      <c r="AM2" s="219"/>
      <c r="AN2" s="219"/>
      <c r="AO2" s="219"/>
      <c r="AP2" s="219"/>
      <c r="AR2" s="246" t="s">
        <v>9</v>
      </c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47"/>
      <c r="BF2" s="247"/>
      <c r="BG2" s="247"/>
      <c r="BS2" s="21" t="s">
        <v>10</v>
      </c>
      <c r="BT2" s="21" t="s">
        <v>11</v>
      </c>
    </row>
    <row r="3" spans="1:73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10</v>
      </c>
      <c r="BT3" s="21" t="s">
        <v>12</v>
      </c>
    </row>
    <row r="4" spans="1:73" ht="36.950000000000003" customHeight="1">
      <c r="B4" s="25"/>
      <c r="C4" s="220" t="s">
        <v>13</v>
      </c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1"/>
      <c r="AC4" s="221"/>
      <c r="AD4" s="221"/>
      <c r="AE4" s="221"/>
      <c r="AF4" s="221"/>
      <c r="AG4" s="221"/>
      <c r="AH4" s="221"/>
      <c r="AI4" s="221"/>
      <c r="AJ4" s="221"/>
      <c r="AK4" s="221"/>
      <c r="AL4" s="221"/>
      <c r="AM4" s="221"/>
      <c r="AN4" s="221"/>
      <c r="AO4" s="221"/>
      <c r="AP4" s="221"/>
      <c r="AQ4" s="26"/>
      <c r="AS4" s="27" t="s">
        <v>14</v>
      </c>
      <c r="BS4" s="21" t="s">
        <v>15</v>
      </c>
    </row>
    <row r="5" spans="1:73" ht="14.45" customHeight="1">
      <c r="B5" s="25"/>
      <c r="C5" s="28"/>
      <c r="D5" s="29" t="s">
        <v>16</v>
      </c>
      <c r="E5" s="28"/>
      <c r="F5" s="28"/>
      <c r="G5" s="28"/>
      <c r="H5" s="28"/>
      <c r="I5" s="28"/>
      <c r="J5" s="28"/>
      <c r="K5" s="222" t="s">
        <v>17</v>
      </c>
      <c r="L5" s="223"/>
      <c r="M5" s="223"/>
      <c r="N5" s="223"/>
      <c r="O5" s="223"/>
      <c r="P5" s="223"/>
      <c r="Q5" s="223"/>
      <c r="R5" s="223"/>
      <c r="S5" s="223"/>
      <c r="T5" s="223"/>
      <c r="U5" s="223"/>
      <c r="V5" s="223"/>
      <c r="W5" s="223"/>
      <c r="X5" s="223"/>
      <c r="Y5" s="223"/>
      <c r="Z5" s="223"/>
      <c r="AA5" s="223"/>
      <c r="AB5" s="223"/>
      <c r="AC5" s="223"/>
      <c r="AD5" s="223"/>
      <c r="AE5" s="223"/>
      <c r="AF5" s="223"/>
      <c r="AG5" s="223"/>
      <c r="AH5" s="223"/>
      <c r="AI5" s="223"/>
      <c r="AJ5" s="223"/>
      <c r="AK5" s="223"/>
      <c r="AL5" s="223"/>
      <c r="AM5" s="223"/>
      <c r="AN5" s="223"/>
      <c r="AO5" s="223"/>
      <c r="AP5" s="28"/>
      <c r="AQ5" s="26"/>
      <c r="BS5" s="21" t="s">
        <v>10</v>
      </c>
    </row>
    <row r="6" spans="1:73" ht="36.950000000000003" customHeight="1">
      <c r="B6" s="25"/>
      <c r="C6" s="28"/>
      <c r="D6" s="31" t="s">
        <v>18</v>
      </c>
      <c r="E6" s="28"/>
      <c r="F6" s="28"/>
      <c r="G6" s="28"/>
      <c r="H6" s="28"/>
      <c r="I6" s="28"/>
      <c r="J6" s="28"/>
      <c r="K6" s="224" t="s">
        <v>19</v>
      </c>
      <c r="L6" s="223"/>
      <c r="M6" s="223"/>
      <c r="N6" s="223"/>
      <c r="O6" s="223"/>
      <c r="P6" s="223"/>
      <c r="Q6" s="223"/>
      <c r="R6" s="223"/>
      <c r="S6" s="223"/>
      <c r="T6" s="223"/>
      <c r="U6" s="223"/>
      <c r="V6" s="223"/>
      <c r="W6" s="223"/>
      <c r="X6" s="223"/>
      <c r="Y6" s="223"/>
      <c r="Z6" s="223"/>
      <c r="AA6" s="223"/>
      <c r="AB6" s="223"/>
      <c r="AC6" s="223"/>
      <c r="AD6" s="223"/>
      <c r="AE6" s="223"/>
      <c r="AF6" s="223"/>
      <c r="AG6" s="223"/>
      <c r="AH6" s="223"/>
      <c r="AI6" s="223"/>
      <c r="AJ6" s="223"/>
      <c r="AK6" s="223"/>
      <c r="AL6" s="223"/>
      <c r="AM6" s="223"/>
      <c r="AN6" s="223"/>
      <c r="AO6" s="223"/>
      <c r="AP6" s="28"/>
      <c r="AQ6" s="26"/>
      <c r="BS6" s="21" t="s">
        <v>10</v>
      </c>
    </row>
    <row r="7" spans="1:73" ht="14.45" customHeight="1">
      <c r="B7" s="25"/>
      <c r="C7" s="28"/>
      <c r="D7" s="32" t="s">
        <v>20</v>
      </c>
      <c r="E7" s="28"/>
      <c r="F7" s="28"/>
      <c r="G7" s="28"/>
      <c r="H7" s="28"/>
      <c r="I7" s="28"/>
      <c r="J7" s="28"/>
      <c r="K7" s="30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2" t="s">
        <v>21</v>
      </c>
      <c r="AL7" s="28"/>
      <c r="AM7" s="28"/>
      <c r="AN7" s="30" t="s">
        <v>5</v>
      </c>
      <c r="AO7" s="28"/>
      <c r="AP7" s="28"/>
      <c r="AQ7" s="26"/>
      <c r="BS7" s="21" t="s">
        <v>10</v>
      </c>
    </row>
    <row r="8" spans="1:73" ht="14.45" customHeight="1">
      <c r="B8" s="25"/>
      <c r="C8" s="28"/>
      <c r="D8" s="32" t="s">
        <v>22</v>
      </c>
      <c r="E8" s="28"/>
      <c r="F8" s="28"/>
      <c r="G8" s="28"/>
      <c r="H8" s="28"/>
      <c r="I8" s="28"/>
      <c r="J8" s="28"/>
      <c r="K8" s="30" t="s">
        <v>23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2" t="s">
        <v>24</v>
      </c>
      <c r="AL8" s="28"/>
      <c r="AM8" s="28"/>
      <c r="AN8" s="30" t="s">
        <v>25</v>
      </c>
      <c r="AO8" s="28"/>
      <c r="AP8" s="28"/>
      <c r="AQ8" s="26"/>
      <c r="BS8" s="21" t="s">
        <v>10</v>
      </c>
    </row>
    <row r="9" spans="1:73" ht="14.45" customHeight="1">
      <c r="B9" s="25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6"/>
      <c r="BS9" s="21" t="s">
        <v>10</v>
      </c>
    </row>
    <row r="10" spans="1:73" ht="14.45" customHeight="1">
      <c r="B10" s="25"/>
      <c r="C10" s="28"/>
      <c r="D10" s="32" t="s">
        <v>26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2" t="s">
        <v>27</v>
      </c>
      <c r="AL10" s="28"/>
      <c r="AM10" s="28"/>
      <c r="AN10" s="30" t="s">
        <v>5</v>
      </c>
      <c r="AO10" s="28"/>
      <c r="AP10" s="28"/>
      <c r="AQ10" s="26"/>
      <c r="BS10" s="21" t="s">
        <v>10</v>
      </c>
    </row>
    <row r="11" spans="1:73" ht="18.399999999999999" customHeight="1">
      <c r="B11" s="25"/>
      <c r="C11" s="28"/>
      <c r="D11" s="28"/>
      <c r="E11" s="30" t="s">
        <v>28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2" t="s">
        <v>29</v>
      </c>
      <c r="AL11" s="28"/>
      <c r="AM11" s="28"/>
      <c r="AN11" s="30" t="s">
        <v>5</v>
      </c>
      <c r="AO11" s="28"/>
      <c r="AP11" s="28"/>
      <c r="AQ11" s="26"/>
      <c r="BS11" s="21" t="s">
        <v>10</v>
      </c>
    </row>
    <row r="12" spans="1:73" ht="6.95" customHeight="1">
      <c r="B12" s="25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6"/>
      <c r="BS12" s="21" t="s">
        <v>10</v>
      </c>
    </row>
    <row r="13" spans="1:73" ht="14.45" customHeight="1">
      <c r="B13" s="25"/>
      <c r="C13" s="28"/>
      <c r="D13" s="32" t="s">
        <v>30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2" t="s">
        <v>27</v>
      </c>
      <c r="AL13" s="28"/>
      <c r="AM13" s="28"/>
      <c r="AN13" s="30" t="s">
        <v>5</v>
      </c>
      <c r="AO13" s="28"/>
      <c r="AP13" s="28"/>
      <c r="AQ13" s="26"/>
      <c r="BS13" s="21" t="s">
        <v>10</v>
      </c>
    </row>
    <row r="14" spans="1:73" ht="15">
      <c r="B14" s="25"/>
      <c r="C14" s="28"/>
      <c r="D14" s="28"/>
      <c r="E14" s="30" t="s">
        <v>23</v>
      </c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32" t="s">
        <v>29</v>
      </c>
      <c r="AL14" s="28"/>
      <c r="AM14" s="28"/>
      <c r="AN14" s="30" t="s">
        <v>5</v>
      </c>
      <c r="AO14" s="28"/>
      <c r="AP14" s="28"/>
      <c r="AQ14" s="26"/>
      <c r="BS14" s="21" t="s">
        <v>10</v>
      </c>
    </row>
    <row r="15" spans="1:73" ht="6.95" customHeight="1">
      <c r="B15" s="25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6"/>
      <c r="BS15" s="21" t="s">
        <v>6</v>
      </c>
    </row>
    <row r="16" spans="1:73" ht="14.45" customHeight="1">
      <c r="B16" s="25"/>
      <c r="C16" s="28"/>
      <c r="D16" s="32" t="s">
        <v>31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2" t="s">
        <v>27</v>
      </c>
      <c r="AL16" s="28"/>
      <c r="AM16" s="28"/>
      <c r="AN16" s="30" t="s">
        <v>5</v>
      </c>
      <c r="AO16" s="28"/>
      <c r="AP16" s="28"/>
      <c r="AQ16" s="26"/>
      <c r="BS16" s="21" t="s">
        <v>6</v>
      </c>
    </row>
    <row r="17" spans="2:71" ht="18.399999999999999" customHeight="1">
      <c r="B17" s="25"/>
      <c r="C17" s="28"/>
      <c r="D17" s="28"/>
      <c r="E17" s="30" t="s">
        <v>32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2" t="s">
        <v>29</v>
      </c>
      <c r="AL17" s="28"/>
      <c r="AM17" s="28"/>
      <c r="AN17" s="30" t="s">
        <v>5</v>
      </c>
      <c r="AO17" s="28"/>
      <c r="AP17" s="28"/>
      <c r="AQ17" s="26"/>
      <c r="BS17" s="21" t="s">
        <v>7</v>
      </c>
    </row>
    <row r="18" spans="2:71" ht="6.95" customHeight="1">
      <c r="B18" s="25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6"/>
      <c r="BS18" s="21" t="s">
        <v>10</v>
      </c>
    </row>
    <row r="19" spans="2:71" ht="14.45" customHeight="1">
      <c r="B19" s="25"/>
      <c r="C19" s="28"/>
      <c r="D19" s="32" t="s">
        <v>33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32" t="s">
        <v>27</v>
      </c>
      <c r="AL19" s="28"/>
      <c r="AM19" s="28"/>
      <c r="AN19" s="30" t="s">
        <v>5</v>
      </c>
      <c r="AO19" s="28"/>
      <c r="AP19" s="28"/>
      <c r="AQ19" s="26"/>
      <c r="BS19" s="21" t="s">
        <v>10</v>
      </c>
    </row>
    <row r="20" spans="2:71" ht="18.399999999999999" customHeight="1">
      <c r="B20" s="25"/>
      <c r="C20" s="28"/>
      <c r="D20" s="28"/>
      <c r="E20" s="30" t="s">
        <v>34</v>
      </c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32" t="s">
        <v>29</v>
      </c>
      <c r="AL20" s="28"/>
      <c r="AM20" s="28"/>
      <c r="AN20" s="30" t="s">
        <v>5</v>
      </c>
      <c r="AO20" s="28"/>
      <c r="AP20" s="28"/>
      <c r="AQ20" s="26"/>
    </row>
    <row r="21" spans="2:71" ht="6.95" customHeight="1">
      <c r="B21" s="25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6"/>
    </row>
    <row r="22" spans="2:71" ht="15">
      <c r="B22" s="25"/>
      <c r="C22" s="28"/>
      <c r="D22" s="32" t="s">
        <v>35</v>
      </c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6"/>
    </row>
    <row r="23" spans="2:71" ht="22.5" customHeight="1">
      <c r="B23" s="25"/>
      <c r="C23" s="28"/>
      <c r="D23" s="28"/>
      <c r="E23" s="225" t="s">
        <v>5</v>
      </c>
      <c r="F23" s="225"/>
      <c r="G23" s="225"/>
      <c r="H23" s="225"/>
      <c r="I23" s="225"/>
      <c r="J23" s="225"/>
      <c r="K23" s="225"/>
      <c r="L23" s="225"/>
      <c r="M23" s="225"/>
      <c r="N23" s="225"/>
      <c r="O23" s="225"/>
      <c r="P23" s="225"/>
      <c r="Q23" s="225"/>
      <c r="R23" s="225"/>
      <c r="S23" s="225"/>
      <c r="T23" s="225"/>
      <c r="U23" s="225"/>
      <c r="V23" s="225"/>
      <c r="W23" s="225"/>
      <c r="X23" s="225"/>
      <c r="Y23" s="225"/>
      <c r="Z23" s="225"/>
      <c r="AA23" s="225"/>
      <c r="AB23" s="225"/>
      <c r="AC23" s="225"/>
      <c r="AD23" s="225"/>
      <c r="AE23" s="225"/>
      <c r="AF23" s="225"/>
      <c r="AG23" s="225"/>
      <c r="AH23" s="225"/>
      <c r="AI23" s="225"/>
      <c r="AJ23" s="225"/>
      <c r="AK23" s="225"/>
      <c r="AL23" s="225"/>
      <c r="AM23" s="225"/>
      <c r="AN23" s="225"/>
      <c r="AO23" s="28"/>
      <c r="AP23" s="28"/>
      <c r="AQ23" s="26"/>
    </row>
    <row r="24" spans="2:71" ht="6.95" customHeight="1">
      <c r="B24" s="25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6"/>
    </row>
    <row r="25" spans="2:71" ht="6.95" customHeight="1">
      <c r="B25" s="25"/>
      <c r="C25" s="2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8"/>
      <c r="AQ25" s="26"/>
    </row>
    <row r="26" spans="2:71" ht="14.45" customHeight="1">
      <c r="B26" s="25"/>
      <c r="C26" s="28"/>
      <c r="D26" s="34" t="s">
        <v>36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26">
        <f>ROUND(AG87,2)</f>
        <v>0</v>
      </c>
      <c r="AL26" s="223"/>
      <c r="AM26" s="223"/>
      <c r="AN26" s="223"/>
      <c r="AO26" s="223"/>
      <c r="AP26" s="28"/>
      <c r="AQ26" s="26"/>
    </row>
    <row r="27" spans="2:71" ht="15">
      <c r="B27" s="25"/>
      <c r="C27" s="28"/>
      <c r="D27" s="28"/>
      <c r="E27" s="32" t="s">
        <v>37</v>
      </c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27">
        <f>AS87</f>
        <v>0</v>
      </c>
      <c r="AL27" s="227"/>
      <c r="AM27" s="227"/>
      <c r="AN27" s="227"/>
      <c r="AO27" s="227"/>
      <c r="AP27" s="28"/>
      <c r="AQ27" s="26"/>
    </row>
    <row r="28" spans="2:71" s="1" customFormat="1" ht="15">
      <c r="B28" s="35"/>
      <c r="C28" s="36"/>
      <c r="D28" s="36"/>
      <c r="E28" s="32" t="s">
        <v>38</v>
      </c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227">
        <f>ROUND(AT87,2)</f>
        <v>0</v>
      </c>
      <c r="AL28" s="227"/>
      <c r="AM28" s="227"/>
      <c r="AN28" s="227"/>
      <c r="AO28" s="227"/>
      <c r="AP28" s="36"/>
      <c r="AQ28" s="37"/>
    </row>
    <row r="29" spans="2:71" s="1" customFormat="1" ht="14.45" customHeight="1">
      <c r="B29" s="35"/>
      <c r="C29" s="36"/>
      <c r="D29" s="34" t="s">
        <v>39</v>
      </c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226">
        <f>ROUND(AG91,2)</f>
        <v>0</v>
      </c>
      <c r="AL29" s="226"/>
      <c r="AM29" s="226"/>
      <c r="AN29" s="226"/>
      <c r="AO29" s="226"/>
      <c r="AP29" s="36"/>
      <c r="AQ29" s="37"/>
    </row>
    <row r="30" spans="2:71" s="1" customFormat="1" ht="6.95" customHeight="1">
      <c r="B30" s="35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7"/>
    </row>
    <row r="31" spans="2:71" s="1" customFormat="1" ht="25.9" customHeight="1">
      <c r="B31" s="35"/>
      <c r="C31" s="36"/>
      <c r="D31" s="38" t="s">
        <v>40</v>
      </c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228">
        <f>ROUND(AK26+AK29,2)</f>
        <v>0</v>
      </c>
      <c r="AL31" s="229"/>
      <c r="AM31" s="229"/>
      <c r="AN31" s="229"/>
      <c r="AO31" s="229"/>
      <c r="AP31" s="36"/>
      <c r="AQ31" s="37"/>
    </row>
    <row r="32" spans="2:71" s="1" customFormat="1" ht="6.95" customHeight="1">
      <c r="B32" s="35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7"/>
    </row>
    <row r="33" spans="2:43" s="2" customFormat="1" ht="14.45" customHeight="1">
      <c r="B33" s="40"/>
      <c r="C33" s="41"/>
      <c r="D33" s="42" t="s">
        <v>41</v>
      </c>
      <c r="E33" s="41"/>
      <c r="F33" s="42" t="s">
        <v>42</v>
      </c>
      <c r="G33" s="41"/>
      <c r="H33" s="41"/>
      <c r="I33" s="41"/>
      <c r="J33" s="41"/>
      <c r="K33" s="41"/>
      <c r="L33" s="230">
        <v>0.21</v>
      </c>
      <c r="M33" s="231"/>
      <c r="N33" s="231"/>
      <c r="O33" s="231"/>
      <c r="P33" s="41"/>
      <c r="Q33" s="41"/>
      <c r="R33" s="41"/>
      <c r="S33" s="41"/>
      <c r="T33" s="44" t="s">
        <v>43</v>
      </c>
      <c r="U33" s="41"/>
      <c r="V33" s="41"/>
      <c r="W33" s="232">
        <f>ROUND(BB87+SUM(CD92),2)</f>
        <v>0</v>
      </c>
      <c r="X33" s="231"/>
      <c r="Y33" s="231"/>
      <c r="Z33" s="231"/>
      <c r="AA33" s="231"/>
      <c r="AB33" s="231"/>
      <c r="AC33" s="231"/>
      <c r="AD33" s="231"/>
      <c r="AE33" s="231"/>
      <c r="AF33" s="41"/>
      <c r="AG33" s="41"/>
      <c r="AH33" s="41"/>
      <c r="AI33" s="41"/>
      <c r="AJ33" s="41"/>
      <c r="AK33" s="232">
        <f>ROUND(AX87+SUM(BY92),2)</f>
        <v>0</v>
      </c>
      <c r="AL33" s="231"/>
      <c r="AM33" s="231"/>
      <c r="AN33" s="231"/>
      <c r="AO33" s="231"/>
      <c r="AP33" s="41"/>
      <c r="AQ33" s="45"/>
    </row>
    <row r="34" spans="2:43" s="2" customFormat="1" ht="14.45" customHeight="1">
      <c r="B34" s="40"/>
      <c r="C34" s="41"/>
      <c r="D34" s="41"/>
      <c r="E34" s="41"/>
      <c r="F34" s="42" t="s">
        <v>44</v>
      </c>
      <c r="G34" s="41"/>
      <c r="H34" s="41"/>
      <c r="I34" s="41"/>
      <c r="J34" s="41"/>
      <c r="K34" s="41"/>
      <c r="L34" s="230">
        <v>0.15</v>
      </c>
      <c r="M34" s="231"/>
      <c r="N34" s="231"/>
      <c r="O34" s="231"/>
      <c r="P34" s="41"/>
      <c r="Q34" s="41"/>
      <c r="R34" s="41"/>
      <c r="S34" s="41"/>
      <c r="T34" s="44" t="s">
        <v>43</v>
      </c>
      <c r="U34" s="41"/>
      <c r="V34" s="41"/>
      <c r="W34" s="232">
        <f>ROUND(BC87+SUM(CE92),2)</f>
        <v>0</v>
      </c>
      <c r="X34" s="231"/>
      <c r="Y34" s="231"/>
      <c r="Z34" s="231"/>
      <c r="AA34" s="231"/>
      <c r="AB34" s="231"/>
      <c r="AC34" s="231"/>
      <c r="AD34" s="231"/>
      <c r="AE34" s="231"/>
      <c r="AF34" s="41"/>
      <c r="AG34" s="41"/>
      <c r="AH34" s="41"/>
      <c r="AI34" s="41"/>
      <c r="AJ34" s="41"/>
      <c r="AK34" s="232">
        <f>ROUND(AY87+SUM(BZ92),2)</f>
        <v>0</v>
      </c>
      <c r="AL34" s="231"/>
      <c r="AM34" s="231"/>
      <c r="AN34" s="231"/>
      <c r="AO34" s="231"/>
      <c r="AP34" s="41"/>
      <c r="AQ34" s="45"/>
    </row>
    <row r="35" spans="2:43" s="2" customFormat="1" ht="14.45" hidden="1" customHeight="1">
      <c r="B35" s="40"/>
      <c r="C35" s="41"/>
      <c r="D35" s="41"/>
      <c r="E35" s="41"/>
      <c r="F35" s="42" t="s">
        <v>45</v>
      </c>
      <c r="G35" s="41"/>
      <c r="H35" s="41"/>
      <c r="I35" s="41"/>
      <c r="J35" s="41"/>
      <c r="K35" s="41"/>
      <c r="L35" s="230">
        <v>0.21</v>
      </c>
      <c r="M35" s="231"/>
      <c r="N35" s="231"/>
      <c r="O35" s="231"/>
      <c r="P35" s="41"/>
      <c r="Q35" s="41"/>
      <c r="R35" s="41"/>
      <c r="S35" s="41"/>
      <c r="T35" s="44" t="s">
        <v>43</v>
      </c>
      <c r="U35" s="41"/>
      <c r="V35" s="41"/>
      <c r="W35" s="232">
        <f>ROUND(BD87+SUM(CF92),2)</f>
        <v>0</v>
      </c>
      <c r="X35" s="231"/>
      <c r="Y35" s="231"/>
      <c r="Z35" s="231"/>
      <c r="AA35" s="231"/>
      <c r="AB35" s="231"/>
      <c r="AC35" s="231"/>
      <c r="AD35" s="231"/>
      <c r="AE35" s="231"/>
      <c r="AF35" s="41"/>
      <c r="AG35" s="41"/>
      <c r="AH35" s="41"/>
      <c r="AI35" s="41"/>
      <c r="AJ35" s="41"/>
      <c r="AK35" s="232">
        <v>0</v>
      </c>
      <c r="AL35" s="231"/>
      <c r="AM35" s="231"/>
      <c r="AN35" s="231"/>
      <c r="AO35" s="231"/>
      <c r="AP35" s="41"/>
      <c r="AQ35" s="45"/>
    </row>
    <row r="36" spans="2:43" s="2" customFormat="1" ht="14.45" hidden="1" customHeight="1">
      <c r="B36" s="40"/>
      <c r="C36" s="41"/>
      <c r="D36" s="41"/>
      <c r="E36" s="41"/>
      <c r="F36" s="42" t="s">
        <v>46</v>
      </c>
      <c r="G36" s="41"/>
      <c r="H36" s="41"/>
      <c r="I36" s="41"/>
      <c r="J36" s="41"/>
      <c r="K36" s="41"/>
      <c r="L36" s="230">
        <v>0.15</v>
      </c>
      <c r="M36" s="231"/>
      <c r="N36" s="231"/>
      <c r="O36" s="231"/>
      <c r="P36" s="41"/>
      <c r="Q36" s="41"/>
      <c r="R36" s="41"/>
      <c r="S36" s="41"/>
      <c r="T36" s="44" t="s">
        <v>43</v>
      </c>
      <c r="U36" s="41"/>
      <c r="V36" s="41"/>
      <c r="W36" s="232">
        <f>ROUND(BE87+SUM(CG92),2)</f>
        <v>0</v>
      </c>
      <c r="X36" s="231"/>
      <c r="Y36" s="231"/>
      <c r="Z36" s="231"/>
      <c r="AA36" s="231"/>
      <c r="AB36" s="231"/>
      <c r="AC36" s="231"/>
      <c r="AD36" s="231"/>
      <c r="AE36" s="231"/>
      <c r="AF36" s="41"/>
      <c r="AG36" s="41"/>
      <c r="AH36" s="41"/>
      <c r="AI36" s="41"/>
      <c r="AJ36" s="41"/>
      <c r="AK36" s="232">
        <v>0</v>
      </c>
      <c r="AL36" s="231"/>
      <c r="AM36" s="231"/>
      <c r="AN36" s="231"/>
      <c r="AO36" s="231"/>
      <c r="AP36" s="41"/>
      <c r="AQ36" s="45"/>
    </row>
    <row r="37" spans="2:43" s="2" customFormat="1" ht="14.45" hidden="1" customHeight="1">
      <c r="B37" s="40"/>
      <c r="C37" s="41"/>
      <c r="D37" s="41"/>
      <c r="E37" s="41"/>
      <c r="F37" s="42" t="s">
        <v>47</v>
      </c>
      <c r="G37" s="41"/>
      <c r="H37" s="41"/>
      <c r="I37" s="41"/>
      <c r="J37" s="41"/>
      <c r="K37" s="41"/>
      <c r="L37" s="230">
        <v>0</v>
      </c>
      <c r="M37" s="231"/>
      <c r="N37" s="231"/>
      <c r="O37" s="231"/>
      <c r="P37" s="41"/>
      <c r="Q37" s="41"/>
      <c r="R37" s="41"/>
      <c r="S37" s="41"/>
      <c r="T37" s="44" t="s">
        <v>43</v>
      </c>
      <c r="U37" s="41"/>
      <c r="V37" s="41"/>
      <c r="W37" s="232">
        <f>ROUND(BF87+SUM(CH92),2)</f>
        <v>0</v>
      </c>
      <c r="X37" s="231"/>
      <c r="Y37" s="231"/>
      <c r="Z37" s="231"/>
      <c r="AA37" s="231"/>
      <c r="AB37" s="231"/>
      <c r="AC37" s="231"/>
      <c r="AD37" s="231"/>
      <c r="AE37" s="231"/>
      <c r="AF37" s="41"/>
      <c r="AG37" s="41"/>
      <c r="AH37" s="41"/>
      <c r="AI37" s="41"/>
      <c r="AJ37" s="41"/>
      <c r="AK37" s="232">
        <v>0</v>
      </c>
      <c r="AL37" s="231"/>
      <c r="AM37" s="231"/>
      <c r="AN37" s="231"/>
      <c r="AO37" s="231"/>
      <c r="AP37" s="41"/>
      <c r="AQ37" s="45"/>
    </row>
    <row r="38" spans="2:43" s="1" customFormat="1" ht="6.95" customHeight="1">
      <c r="B38" s="35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7"/>
    </row>
    <row r="39" spans="2:43" s="1" customFormat="1" ht="25.9" customHeight="1">
      <c r="B39" s="35"/>
      <c r="C39" s="46"/>
      <c r="D39" s="47" t="s">
        <v>48</v>
      </c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9" t="s">
        <v>49</v>
      </c>
      <c r="U39" s="48"/>
      <c r="V39" s="48"/>
      <c r="W39" s="48"/>
      <c r="X39" s="255" t="s">
        <v>50</v>
      </c>
      <c r="Y39" s="234"/>
      <c r="Z39" s="234"/>
      <c r="AA39" s="234"/>
      <c r="AB39" s="234"/>
      <c r="AC39" s="48"/>
      <c r="AD39" s="48"/>
      <c r="AE39" s="48"/>
      <c r="AF39" s="48"/>
      <c r="AG39" s="48"/>
      <c r="AH39" s="48"/>
      <c r="AI39" s="48"/>
      <c r="AJ39" s="48"/>
      <c r="AK39" s="233">
        <f>SUM(AK31:AK37)</f>
        <v>0</v>
      </c>
      <c r="AL39" s="234"/>
      <c r="AM39" s="234"/>
      <c r="AN39" s="234"/>
      <c r="AO39" s="235"/>
      <c r="AP39" s="46"/>
      <c r="AQ39" s="37"/>
    </row>
    <row r="40" spans="2:43" s="1" customFormat="1" ht="14.45" customHeight="1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7"/>
    </row>
    <row r="41" spans="2:43">
      <c r="B41" s="25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6"/>
    </row>
    <row r="42" spans="2:43">
      <c r="B42" s="25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6"/>
    </row>
    <row r="43" spans="2:43">
      <c r="B43" s="25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6"/>
    </row>
    <row r="44" spans="2:43">
      <c r="B44" s="25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6"/>
    </row>
    <row r="45" spans="2:43">
      <c r="B45" s="25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6"/>
    </row>
    <row r="46" spans="2:43">
      <c r="B46" s="25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6"/>
    </row>
    <row r="47" spans="2:43">
      <c r="B47" s="25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6"/>
    </row>
    <row r="48" spans="2:43">
      <c r="B48" s="25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6"/>
    </row>
    <row r="49" spans="2:43" s="1" customFormat="1" ht="15">
      <c r="B49" s="35"/>
      <c r="C49" s="36"/>
      <c r="D49" s="50" t="s">
        <v>51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2"/>
      <c r="AA49" s="36"/>
      <c r="AB49" s="36"/>
      <c r="AC49" s="50" t="s">
        <v>52</v>
      </c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2"/>
      <c r="AP49" s="36"/>
      <c r="AQ49" s="37"/>
    </row>
    <row r="50" spans="2:43">
      <c r="B50" s="25"/>
      <c r="C50" s="28"/>
      <c r="D50" s="53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54"/>
      <c r="AA50" s="28"/>
      <c r="AB50" s="28"/>
      <c r="AC50" s="53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54"/>
      <c r="AP50" s="28"/>
      <c r="AQ50" s="26"/>
    </row>
    <row r="51" spans="2:43">
      <c r="B51" s="25"/>
      <c r="C51" s="28"/>
      <c r="D51" s="53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54"/>
      <c r="AA51" s="28"/>
      <c r="AB51" s="28"/>
      <c r="AC51" s="53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54"/>
      <c r="AP51" s="28"/>
      <c r="AQ51" s="26"/>
    </row>
    <row r="52" spans="2:43">
      <c r="B52" s="25"/>
      <c r="C52" s="28"/>
      <c r="D52" s="53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54"/>
      <c r="AA52" s="28"/>
      <c r="AB52" s="28"/>
      <c r="AC52" s="53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54"/>
      <c r="AP52" s="28"/>
      <c r="AQ52" s="26"/>
    </row>
    <row r="53" spans="2:43">
      <c r="B53" s="25"/>
      <c r="C53" s="28"/>
      <c r="D53" s="53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54"/>
      <c r="AA53" s="28"/>
      <c r="AB53" s="28"/>
      <c r="AC53" s="53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54"/>
      <c r="AP53" s="28"/>
      <c r="AQ53" s="26"/>
    </row>
    <row r="54" spans="2:43">
      <c r="B54" s="25"/>
      <c r="C54" s="28"/>
      <c r="D54" s="53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54"/>
      <c r="AA54" s="28"/>
      <c r="AB54" s="28"/>
      <c r="AC54" s="53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54"/>
      <c r="AP54" s="28"/>
      <c r="AQ54" s="26"/>
    </row>
    <row r="55" spans="2:43">
      <c r="B55" s="25"/>
      <c r="C55" s="28"/>
      <c r="D55" s="53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54"/>
      <c r="AA55" s="28"/>
      <c r="AB55" s="28"/>
      <c r="AC55" s="53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54"/>
      <c r="AP55" s="28"/>
      <c r="AQ55" s="26"/>
    </row>
    <row r="56" spans="2:43">
      <c r="B56" s="25"/>
      <c r="C56" s="28"/>
      <c r="D56" s="53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54"/>
      <c r="AA56" s="28"/>
      <c r="AB56" s="28"/>
      <c r="AC56" s="53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54"/>
      <c r="AP56" s="28"/>
      <c r="AQ56" s="26"/>
    </row>
    <row r="57" spans="2:43">
      <c r="B57" s="25"/>
      <c r="C57" s="28"/>
      <c r="D57" s="53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54"/>
      <c r="AA57" s="28"/>
      <c r="AB57" s="28"/>
      <c r="AC57" s="53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54"/>
      <c r="AP57" s="28"/>
      <c r="AQ57" s="26"/>
    </row>
    <row r="58" spans="2:43" s="1" customFormat="1" ht="15">
      <c r="B58" s="35"/>
      <c r="C58" s="36"/>
      <c r="D58" s="55" t="s">
        <v>53</v>
      </c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7" t="s">
        <v>54</v>
      </c>
      <c r="S58" s="56"/>
      <c r="T58" s="56"/>
      <c r="U58" s="56"/>
      <c r="V58" s="56"/>
      <c r="W58" s="56"/>
      <c r="X58" s="56"/>
      <c r="Y58" s="56"/>
      <c r="Z58" s="58"/>
      <c r="AA58" s="36"/>
      <c r="AB58" s="36"/>
      <c r="AC58" s="55" t="s">
        <v>53</v>
      </c>
      <c r="AD58" s="56"/>
      <c r="AE58" s="56"/>
      <c r="AF58" s="56"/>
      <c r="AG58" s="56"/>
      <c r="AH58" s="56"/>
      <c r="AI58" s="56"/>
      <c r="AJ58" s="56"/>
      <c r="AK58" s="56"/>
      <c r="AL58" s="56"/>
      <c r="AM58" s="57" t="s">
        <v>54</v>
      </c>
      <c r="AN58" s="56"/>
      <c r="AO58" s="58"/>
      <c r="AP58" s="36"/>
      <c r="AQ58" s="37"/>
    </row>
    <row r="59" spans="2:43">
      <c r="B59" s="25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6"/>
    </row>
    <row r="60" spans="2:43" s="1" customFormat="1" ht="15">
      <c r="B60" s="35"/>
      <c r="C60" s="36"/>
      <c r="D60" s="50" t="s">
        <v>55</v>
      </c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2"/>
      <c r="AA60" s="36"/>
      <c r="AB60" s="36"/>
      <c r="AC60" s="50" t="s">
        <v>56</v>
      </c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2"/>
      <c r="AP60" s="36"/>
      <c r="AQ60" s="37"/>
    </row>
    <row r="61" spans="2:43">
      <c r="B61" s="25"/>
      <c r="C61" s="28"/>
      <c r="D61" s="53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54"/>
      <c r="AA61" s="28"/>
      <c r="AB61" s="28"/>
      <c r="AC61" s="53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54"/>
      <c r="AP61" s="28"/>
      <c r="AQ61" s="26"/>
    </row>
    <row r="62" spans="2:43">
      <c r="B62" s="25"/>
      <c r="C62" s="28"/>
      <c r="D62" s="53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54"/>
      <c r="AA62" s="28"/>
      <c r="AB62" s="28"/>
      <c r="AC62" s="53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54"/>
      <c r="AP62" s="28"/>
      <c r="AQ62" s="26"/>
    </row>
    <row r="63" spans="2:43">
      <c r="B63" s="25"/>
      <c r="C63" s="28"/>
      <c r="D63" s="53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54"/>
      <c r="AA63" s="28"/>
      <c r="AB63" s="28"/>
      <c r="AC63" s="53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54"/>
      <c r="AP63" s="28"/>
      <c r="AQ63" s="26"/>
    </row>
    <row r="64" spans="2:43">
      <c r="B64" s="25"/>
      <c r="C64" s="28"/>
      <c r="D64" s="53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54"/>
      <c r="AA64" s="28"/>
      <c r="AB64" s="28"/>
      <c r="AC64" s="53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54"/>
      <c r="AP64" s="28"/>
      <c r="AQ64" s="26"/>
    </row>
    <row r="65" spans="2:43">
      <c r="B65" s="25"/>
      <c r="C65" s="28"/>
      <c r="D65" s="53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54"/>
      <c r="AA65" s="28"/>
      <c r="AB65" s="28"/>
      <c r="AC65" s="53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54"/>
      <c r="AP65" s="28"/>
      <c r="AQ65" s="26"/>
    </row>
    <row r="66" spans="2:43">
      <c r="B66" s="25"/>
      <c r="C66" s="28"/>
      <c r="D66" s="53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54"/>
      <c r="AA66" s="28"/>
      <c r="AB66" s="28"/>
      <c r="AC66" s="53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54"/>
      <c r="AP66" s="28"/>
      <c r="AQ66" s="26"/>
    </row>
    <row r="67" spans="2:43">
      <c r="B67" s="25"/>
      <c r="C67" s="28"/>
      <c r="D67" s="53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54"/>
      <c r="AA67" s="28"/>
      <c r="AB67" s="28"/>
      <c r="AC67" s="53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54"/>
      <c r="AP67" s="28"/>
      <c r="AQ67" s="26"/>
    </row>
    <row r="68" spans="2:43">
      <c r="B68" s="25"/>
      <c r="C68" s="28"/>
      <c r="D68" s="53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54"/>
      <c r="AA68" s="28"/>
      <c r="AB68" s="28"/>
      <c r="AC68" s="53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54"/>
      <c r="AP68" s="28"/>
      <c r="AQ68" s="26"/>
    </row>
    <row r="69" spans="2:43" s="1" customFormat="1" ht="15">
      <c r="B69" s="35"/>
      <c r="C69" s="36"/>
      <c r="D69" s="55" t="s">
        <v>53</v>
      </c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7" t="s">
        <v>54</v>
      </c>
      <c r="S69" s="56"/>
      <c r="T69" s="56"/>
      <c r="U69" s="56"/>
      <c r="V69" s="56"/>
      <c r="W69" s="56"/>
      <c r="X69" s="56"/>
      <c r="Y69" s="56"/>
      <c r="Z69" s="58"/>
      <c r="AA69" s="36"/>
      <c r="AB69" s="36"/>
      <c r="AC69" s="55" t="s">
        <v>53</v>
      </c>
      <c r="AD69" s="56"/>
      <c r="AE69" s="56"/>
      <c r="AF69" s="56"/>
      <c r="AG69" s="56"/>
      <c r="AH69" s="56"/>
      <c r="AI69" s="56"/>
      <c r="AJ69" s="56"/>
      <c r="AK69" s="56"/>
      <c r="AL69" s="56"/>
      <c r="AM69" s="57" t="s">
        <v>54</v>
      </c>
      <c r="AN69" s="56"/>
      <c r="AO69" s="58"/>
      <c r="AP69" s="36"/>
      <c r="AQ69" s="37"/>
    </row>
    <row r="70" spans="2:43" s="1" customFormat="1" ht="6.95" customHeight="1"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36"/>
      <c r="AI70" s="36"/>
      <c r="AJ70" s="36"/>
      <c r="AK70" s="36"/>
      <c r="AL70" s="36"/>
      <c r="AM70" s="36"/>
      <c r="AN70" s="36"/>
      <c r="AO70" s="36"/>
      <c r="AP70" s="36"/>
      <c r="AQ70" s="37"/>
    </row>
    <row r="71" spans="2:43" s="1" customFormat="1" ht="6.95" customHeight="1"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  <c r="AM71" s="60"/>
      <c r="AN71" s="60"/>
      <c r="AO71" s="60"/>
      <c r="AP71" s="60"/>
      <c r="AQ71" s="61"/>
    </row>
    <row r="75" spans="2:43" s="1" customFormat="1" ht="6.95" customHeight="1"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3"/>
      <c r="S75" s="63"/>
      <c r="T75" s="63"/>
      <c r="U75" s="63"/>
      <c r="V75" s="63"/>
      <c r="W75" s="63"/>
      <c r="X75" s="63"/>
      <c r="Y75" s="63"/>
      <c r="Z75" s="63"/>
      <c r="AA75" s="63"/>
      <c r="AB75" s="63"/>
      <c r="AC75" s="63"/>
      <c r="AD75" s="63"/>
      <c r="AE75" s="63"/>
      <c r="AF75" s="63"/>
      <c r="AG75" s="63"/>
      <c r="AH75" s="63"/>
      <c r="AI75" s="63"/>
      <c r="AJ75" s="63"/>
      <c r="AK75" s="63"/>
      <c r="AL75" s="63"/>
      <c r="AM75" s="63"/>
      <c r="AN75" s="63"/>
      <c r="AO75" s="63"/>
      <c r="AP75" s="63"/>
      <c r="AQ75" s="64"/>
    </row>
    <row r="76" spans="2:43" s="1" customFormat="1" ht="36.950000000000003" customHeight="1">
      <c r="B76" s="35"/>
      <c r="C76" s="220" t="s">
        <v>57</v>
      </c>
      <c r="D76" s="221"/>
      <c r="E76" s="221"/>
      <c r="F76" s="221"/>
      <c r="G76" s="221"/>
      <c r="H76" s="221"/>
      <c r="I76" s="221"/>
      <c r="J76" s="221"/>
      <c r="K76" s="221"/>
      <c r="L76" s="221"/>
      <c r="M76" s="221"/>
      <c r="N76" s="221"/>
      <c r="O76" s="221"/>
      <c r="P76" s="221"/>
      <c r="Q76" s="221"/>
      <c r="R76" s="221"/>
      <c r="S76" s="221"/>
      <c r="T76" s="221"/>
      <c r="U76" s="221"/>
      <c r="V76" s="221"/>
      <c r="W76" s="221"/>
      <c r="X76" s="221"/>
      <c r="Y76" s="221"/>
      <c r="Z76" s="221"/>
      <c r="AA76" s="221"/>
      <c r="AB76" s="221"/>
      <c r="AC76" s="221"/>
      <c r="AD76" s="221"/>
      <c r="AE76" s="221"/>
      <c r="AF76" s="221"/>
      <c r="AG76" s="221"/>
      <c r="AH76" s="221"/>
      <c r="AI76" s="221"/>
      <c r="AJ76" s="221"/>
      <c r="AK76" s="221"/>
      <c r="AL76" s="221"/>
      <c r="AM76" s="221"/>
      <c r="AN76" s="221"/>
      <c r="AO76" s="221"/>
      <c r="AP76" s="221"/>
      <c r="AQ76" s="37"/>
    </row>
    <row r="77" spans="2:43" s="3" customFormat="1" ht="14.45" customHeight="1">
      <c r="B77" s="65"/>
      <c r="C77" s="32" t="s">
        <v>16</v>
      </c>
      <c r="D77" s="66"/>
      <c r="E77" s="66"/>
      <c r="F77" s="66"/>
      <c r="G77" s="66"/>
      <c r="H77" s="66"/>
      <c r="I77" s="66"/>
      <c r="J77" s="66"/>
      <c r="K77" s="66"/>
      <c r="L77" s="66" t="str">
        <f>K5</f>
        <v>VV827</v>
      </c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7"/>
    </row>
    <row r="78" spans="2:43" s="4" customFormat="1" ht="36.950000000000003" customHeight="1">
      <c r="B78" s="68"/>
      <c r="C78" s="69" t="s">
        <v>18</v>
      </c>
      <c r="D78" s="70"/>
      <c r="E78" s="70"/>
      <c r="F78" s="70"/>
      <c r="G78" s="70"/>
      <c r="H78" s="70"/>
      <c r="I78" s="70"/>
      <c r="J78" s="70"/>
      <c r="K78" s="70"/>
      <c r="L78" s="248" t="str">
        <f>K6</f>
        <v>IVC Jablunkov - Nový vodovod</v>
      </c>
      <c r="M78" s="249"/>
      <c r="N78" s="249"/>
      <c r="O78" s="249"/>
      <c r="P78" s="249"/>
      <c r="Q78" s="249"/>
      <c r="R78" s="249"/>
      <c r="S78" s="249"/>
      <c r="T78" s="249"/>
      <c r="U78" s="249"/>
      <c r="V78" s="249"/>
      <c r="W78" s="249"/>
      <c r="X78" s="249"/>
      <c r="Y78" s="249"/>
      <c r="Z78" s="249"/>
      <c r="AA78" s="249"/>
      <c r="AB78" s="249"/>
      <c r="AC78" s="249"/>
      <c r="AD78" s="249"/>
      <c r="AE78" s="249"/>
      <c r="AF78" s="249"/>
      <c r="AG78" s="249"/>
      <c r="AH78" s="249"/>
      <c r="AI78" s="249"/>
      <c r="AJ78" s="249"/>
      <c r="AK78" s="249"/>
      <c r="AL78" s="249"/>
      <c r="AM78" s="249"/>
      <c r="AN78" s="249"/>
      <c r="AO78" s="249"/>
      <c r="AP78" s="70"/>
      <c r="AQ78" s="71"/>
    </row>
    <row r="79" spans="2:43" s="1" customFormat="1" ht="6.95" customHeight="1"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H79" s="36"/>
      <c r="AI79" s="36"/>
      <c r="AJ79" s="36"/>
      <c r="AK79" s="36"/>
      <c r="AL79" s="36"/>
      <c r="AM79" s="36"/>
      <c r="AN79" s="36"/>
      <c r="AO79" s="36"/>
      <c r="AP79" s="36"/>
      <c r="AQ79" s="37"/>
    </row>
    <row r="80" spans="2:43" s="1" customFormat="1" ht="15">
      <c r="B80" s="35"/>
      <c r="C80" s="32" t="s">
        <v>22</v>
      </c>
      <c r="D80" s="36"/>
      <c r="E80" s="36"/>
      <c r="F80" s="36"/>
      <c r="G80" s="36"/>
      <c r="H80" s="36"/>
      <c r="I80" s="36"/>
      <c r="J80" s="36"/>
      <c r="K80" s="36"/>
      <c r="L80" s="72" t="str">
        <f>IF(K8="","",K8)</f>
        <v xml:space="preserve"> </v>
      </c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  <c r="AG80" s="36"/>
      <c r="AH80" s="36"/>
      <c r="AI80" s="32" t="s">
        <v>24</v>
      </c>
      <c r="AJ80" s="36"/>
      <c r="AK80" s="36"/>
      <c r="AL80" s="36"/>
      <c r="AM80" s="73" t="str">
        <f>IF(AN8= "","",AN8)</f>
        <v>18. 2. 2018</v>
      </c>
      <c r="AN80" s="36"/>
      <c r="AO80" s="36"/>
      <c r="AP80" s="36"/>
      <c r="AQ80" s="37"/>
    </row>
    <row r="81" spans="1:76" s="1" customFormat="1" ht="6.95" customHeight="1"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7"/>
    </row>
    <row r="82" spans="1:76" s="1" customFormat="1" ht="15">
      <c r="B82" s="35"/>
      <c r="C82" s="32" t="s">
        <v>26</v>
      </c>
      <c r="D82" s="36"/>
      <c r="E82" s="36"/>
      <c r="F82" s="36"/>
      <c r="G82" s="36"/>
      <c r="H82" s="36"/>
      <c r="I82" s="36"/>
      <c r="J82" s="36"/>
      <c r="K82" s="36"/>
      <c r="L82" s="66" t="str">
        <f>IF(E11= "","",E11)</f>
        <v>Město Jablunkov</v>
      </c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2" t="s">
        <v>31</v>
      </c>
      <c r="AJ82" s="36"/>
      <c r="AK82" s="36"/>
      <c r="AL82" s="36"/>
      <c r="AM82" s="250" t="str">
        <f>IF(E17="","",E17)</f>
        <v>Projekce Guňka s.r.o-Šenov</v>
      </c>
      <c r="AN82" s="250"/>
      <c r="AO82" s="250"/>
      <c r="AP82" s="250"/>
      <c r="AQ82" s="37"/>
      <c r="AS82" s="251" t="s">
        <v>58</v>
      </c>
      <c r="AT82" s="252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  <c r="BF82" s="52"/>
    </row>
    <row r="83" spans="1:76" s="1" customFormat="1" ht="15">
      <c r="B83" s="35"/>
      <c r="C83" s="32" t="s">
        <v>30</v>
      </c>
      <c r="D83" s="36"/>
      <c r="E83" s="36"/>
      <c r="F83" s="36"/>
      <c r="G83" s="36"/>
      <c r="H83" s="36"/>
      <c r="I83" s="36"/>
      <c r="J83" s="36"/>
      <c r="K83" s="36"/>
      <c r="L83" s="66" t="str">
        <f>IF(E14="","",E14)</f>
        <v xml:space="preserve"> </v>
      </c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2" t="s">
        <v>33</v>
      </c>
      <c r="AJ83" s="36"/>
      <c r="AK83" s="36"/>
      <c r="AL83" s="36"/>
      <c r="AM83" s="250" t="str">
        <f>IF(E20="","",E20)</f>
        <v>PRIVAT Projekt Hlučín</v>
      </c>
      <c r="AN83" s="250"/>
      <c r="AO83" s="250"/>
      <c r="AP83" s="250"/>
      <c r="AQ83" s="37"/>
      <c r="AS83" s="253"/>
      <c r="AT83" s="254"/>
      <c r="AU83" s="36"/>
      <c r="AV83" s="36"/>
      <c r="AW83" s="36"/>
      <c r="AX83" s="36"/>
      <c r="AY83" s="36"/>
      <c r="AZ83" s="36"/>
      <c r="BA83" s="36"/>
      <c r="BB83" s="36"/>
      <c r="BC83" s="36"/>
      <c r="BD83" s="36"/>
      <c r="BE83" s="36"/>
      <c r="BF83" s="74"/>
    </row>
    <row r="84" spans="1:76" s="1" customFormat="1" ht="10.9" customHeight="1"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36"/>
      <c r="AH84" s="36"/>
      <c r="AI84" s="36"/>
      <c r="AJ84" s="36"/>
      <c r="AK84" s="36"/>
      <c r="AL84" s="36"/>
      <c r="AM84" s="36"/>
      <c r="AN84" s="36"/>
      <c r="AO84" s="36"/>
      <c r="AP84" s="36"/>
      <c r="AQ84" s="37"/>
      <c r="AS84" s="253"/>
      <c r="AT84" s="254"/>
      <c r="AU84" s="36"/>
      <c r="AV84" s="36"/>
      <c r="AW84" s="36"/>
      <c r="AX84" s="36"/>
      <c r="AY84" s="36"/>
      <c r="AZ84" s="36"/>
      <c r="BA84" s="36"/>
      <c r="BB84" s="36"/>
      <c r="BC84" s="36"/>
      <c r="BD84" s="36"/>
      <c r="BE84" s="36"/>
      <c r="BF84" s="74"/>
    </row>
    <row r="85" spans="1:76" s="1" customFormat="1" ht="29.25" customHeight="1">
      <c r="B85" s="35"/>
      <c r="C85" s="239" t="s">
        <v>59</v>
      </c>
      <c r="D85" s="240"/>
      <c r="E85" s="240"/>
      <c r="F85" s="240"/>
      <c r="G85" s="240"/>
      <c r="H85" s="75"/>
      <c r="I85" s="241" t="s">
        <v>60</v>
      </c>
      <c r="J85" s="240"/>
      <c r="K85" s="240"/>
      <c r="L85" s="240"/>
      <c r="M85" s="240"/>
      <c r="N85" s="240"/>
      <c r="O85" s="240"/>
      <c r="P85" s="240"/>
      <c r="Q85" s="240"/>
      <c r="R85" s="240"/>
      <c r="S85" s="240"/>
      <c r="T85" s="240"/>
      <c r="U85" s="240"/>
      <c r="V85" s="240"/>
      <c r="W85" s="240"/>
      <c r="X85" s="240"/>
      <c r="Y85" s="240"/>
      <c r="Z85" s="240"/>
      <c r="AA85" s="240"/>
      <c r="AB85" s="240"/>
      <c r="AC85" s="240"/>
      <c r="AD85" s="240"/>
      <c r="AE85" s="240"/>
      <c r="AF85" s="240"/>
      <c r="AG85" s="241" t="s">
        <v>61</v>
      </c>
      <c r="AH85" s="240"/>
      <c r="AI85" s="240"/>
      <c r="AJ85" s="240"/>
      <c r="AK85" s="240"/>
      <c r="AL85" s="240"/>
      <c r="AM85" s="240"/>
      <c r="AN85" s="241" t="s">
        <v>62</v>
      </c>
      <c r="AO85" s="240"/>
      <c r="AP85" s="242"/>
      <c r="AQ85" s="37"/>
      <c r="AS85" s="76" t="s">
        <v>63</v>
      </c>
      <c r="AT85" s="77" t="s">
        <v>64</v>
      </c>
      <c r="AU85" s="77" t="s">
        <v>65</v>
      </c>
      <c r="AV85" s="77" t="s">
        <v>66</v>
      </c>
      <c r="AW85" s="77" t="s">
        <v>67</v>
      </c>
      <c r="AX85" s="77" t="s">
        <v>68</v>
      </c>
      <c r="AY85" s="77" t="s">
        <v>69</v>
      </c>
      <c r="AZ85" s="77" t="s">
        <v>70</v>
      </c>
      <c r="BA85" s="77" t="s">
        <v>71</v>
      </c>
      <c r="BB85" s="77" t="s">
        <v>72</v>
      </c>
      <c r="BC85" s="77" t="s">
        <v>73</v>
      </c>
      <c r="BD85" s="77" t="s">
        <v>74</v>
      </c>
      <c r="BE85" s="77" t="s">
        <v>75</v>
      </c>
      <c r="BF85" s="78" t="s">
        <v>76</v>
      </c>
    </row>
    <row r="86" spans="1:76" s="1" customFormat="1" ht="10.9" customHeight="1"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7"/>
      <c r="AS86" s="79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  <c r="BF86" s="52"/>
    </row>
    <row r="87" spans="1:76" s="4" customFormat="1" ht="32.450000000000003" customHeight="1">
      <c r="B87" s="68"/>
      <c r="C87" s="80" t="s">
        <v>77</v>
      </c>
      <c r="D87" s="81"/>
      <c r="E87" s="81"/>
      <c r="F87" s="81"/>
      <c r="G87" s="81"/>
      <c r="H87" s="81"/>
      <c r="I87" s="81"/>
      <c r="J87" s="81"/>
      <c r="K87" s="81"/>
      <c r="L87" s="81"/>
      <c r="M87" s="81"/>
      <c r="N87" s="81"/>
      <c r="O87" s="81"/>
      <c r="P87" s="81"/>
      <c r="Q87" s="81"/>
      <c r="R87" s="81"/>
      <c r="S87" s="81"/>
      <c r="T87" s="81"/>
      <c r="U87" s="81"/>
      <c r="V87" s="81"/>
      <c r="W87" s="81"/>
      <c r="X87" s="81"/>
      <c r="Y87" s="81"/>
      <c r="Z87" s="81"/>
      <c r="AA87" s="81"/>
      <c r="AB87" s="81"/>
      <c r="AC87" s="81"/>
      <c r="AD87" s="81"/>
      <c r="AE87" s="81"/>
      <c r="AF87" s="81"/>
      <c r="AG87" s="237">
        <f>ROUND(SUM(AG88:AG89),2)</f>
        <v>0</v>
      </c>
      <c r="AH87" s="237"/>
      <c r="AI87" s="237"/>
      <c r="AJ87" s="237"/>
      <c r="AK87" s="237"/>
      <c r="AL87" s="237"/>
      <c r="AM87" s="237"/>
      <c r="AN87" s="238">
        <f>SUM(AG87,AV87)</f>
        <v>0</v>
      </c>
      <c r="AO87" s="238"/>
      <c r="AP87" s="238"/>
      <c r="AQ87" s="71"/>
      <c r="AS87" s="82">
        <f>ROUND(SUM(AS88:AS89),2)</f>
        <v>0</v>
      </c>
      <c r="AT87" s="83">
        <f>ROUND(SUM(AT88:AT89),2)</f>
        <v>0</v>
      </c>
      <c r="AU87" s="84">
        <f>ROUND(SUM(AU88:AU89),2)</f>
        <v>0</v>
      </c>
      <c r="AV87" s="84">
        <f>ROUND(SUM(AX87:AY87),2)</f>
        <v>0</v>
      </c>
      <c r="AW87" s="85">
        <f>ROUND(SUM(AW88:AW89),5)</f>
        <v>679.35721000000001</v>
      </c>
      <c r="AX87" s="84">
        <f>ROUND(BB87*L33,2)</f>
        <v>0</v>
      </c>
      <c r="AY87" s="84">
        <f>ROUND(BC87*L34,2)</f>
        <v>0</v>
      </c>
      <c r="AZ87" s="84">
        <f>ROUND(BD87*L33,2)</f>
        <v>0</v>
      </c>
      <c r="BA87" s="84">
        <f>ROUND(BE87*L34,2)</f>
        <v>0</v>
      </c>
      <c r="BB87" s="84">
        <f>ROUND(SUM(BB88:BB89),2)</f>
        <v>0</v>
      </c>
      <c r="BC87" s="84">
        <f>ROUND(SUM(BC88:BC89),2)</f>
        <v>0</v>
      </c>
      <c r="BD87" s="84">
        <f>ROUND(SUM(BD88:BD89),2)</f>
        <v>0</v>
      </c>
      <c r="BE87" s="84">
        <f>ROUND(SUM(BE88:BE89),2)</f>
        <v>0</v>
      </c>
      <c r="BF87" s="86">
        <f>ROUND(SUM(BF88:BF89),2)</f>
        <v>0</v>
      </c>
      <c r="BS87" s="87" t="s">
        <v>78</v>
      </c>
      <c r="BT87" s="87" t="s">
        <v>79</v>
      </c>
      <c r="BU87" s="88" t="s">
        <v>80</v>
      </c>
      <c r="BV87" s="87" t="s">
        <v>81</v>
      </c>
      <c r="BW87" s="87" t="s">
        <v>82</v>
      </c>
      <c r="BX87" s="87" t="s">
        <v>83</v>
      </c>
    </row>
    <row r="88" spans="1:76" s="5" customFormat="1" ht="22.5" customHeight="1">
      <c r="A88" s="89" t="s">
        <v>84</v>
      </c>
      <c r="B88" s="90"/>
      <c r="C88" s="91"/>
      <c r="D88" s="236" t="s">
        <v>85</v>
      </c>
      <c r="E88" s="236"/>
      <c r="F88" s="236"/>
      <c r="G88" s="236"/>
      <c r="H88" s="236"/>
      <c r="I88" s="92"/>
      <c r="J88" s="236" t="s">
        <v>86</v>
      </c>
      <c r="K88" s="236"/>
      <c r="L88" s="236"/>
      <c r="M88" s="236"/>
      <c r="N88" s="236"/>
      <c r="O88" s="236"/>
      <c r="P88" s="236"/>
      <c r="Q88" s="236"/>
      <c r="R88" s="236"/>
      <c r="S88" s="236"/>
      <c r="T88" s="236"/>
      <c r="U88" s="236"/>
      <c r="V88" s="236"/>
      <c r="W88" s="236"/>
      <c r="X88" s="236"/>
      <c r="Y88" s="236"/>
      <c r="Z88" s="236"/>
      <c r="AA88" s="236"/>
      <c r="AB88" s="236"/>
      <c r="AC88" s="236"/>
      <c r="AD88" s="236"/>
      <c r="AE88" s="236"/>
      <c r="AF88" s="236"/>
      <c r="AG88" s="243">
        <f>'IO 01  Nový vodovod'!M32</f>
        <v>0</v>
      </c>
      <c r="AH88" s="244"/>
      <c r="AI88" s="244"/>
      <c r="AJ88" s="244"/>
      <c r="AK88" s="244"/>
      <c r="AL88" s="244"/>
      <c r="AM88" s="244"/>
      <c r="AN88" s="243">
        <f>SUM(AG88,AV88)</f>
        <v>0</v>
      </c>
      <c r="AO88" s="244"/>
      <c r="AP88" s="244"/>
      <c r="AQ88" s="93"/>
      <c r="AS88" s="94">
        <f>'IO 01  Nový vodovod'!M28</f>
        <v>0</v>
      </c>
      <c r="AT88" s="95">
        <f>'IO 01  Nový vodovod'!M29</f>
        <v>0</v>
      </c>
      <c r="AU88" s="95">
        <f>'IO 01  Nový vodovod'!M30</f>
        <v>0</v>
      </c>
      <c r="AV88" s="95">
        <f>ROUND(SUM(AX88:AY88),2)</f>
        <v>0</v>
      </c>
      <c r="AW88" s="96">
        <f>'IO 01  Nový vodovod'!Z124</f>
        <v>600.62804600000004</v>
      </c>
      <c r="AX88" s="95">
        <f>'IO 01  Nový vodovod'!M34</f>
        <v>0</v>
      </c>
      <c r="AY88" s="95">
        <f>'IO 01  Nový vodovod'!M35</f>
        <v>0</v>
      </c>
      <c r="AZ88" s="95">
        <f>'IO 01  Nový vodovod'!M36</f>
        <v>0</v>
      </c>
      <c r="BA88" s="95">
        <f>'IO 01  Nový vodovod'!M37</f>
        <v>0</v>
      </c>
      <c r="BB88" s="95">
        <f>'IO 01  Nový vodovod'!H34</f>
        <v>0</v>
      </c>
      <c r="BC88" s="95">
        <f>'IO 01  Nový vodovod'!H35</f>
        <v>0</v>
      </c>
      <c r="BD88" s="95">
        <f>'IO 01  Nový vodovod'!H36</f>
        <v>0</v>
      </c>
      <c r="BE88" s="95">
        <f>'IO 01  Nový vodovod'!H37</f>
        <v>0</v>
      </c>
      <c r="BF88" s="97">
        <f>'IO 01  Nový vodovod'!H38</f>
        <v>0</v>
      </c>
      <c r="BT88" s="98" t="s">
        <v>87</v>
      </c>
      <c r="BV88" s="98" t="s">
        <v>81</v>
      </c>
      <c r="BW88" s="98" t="s">
        <v>88</v>
      </c>
      <c r="BX88" s="98" t="s">
        <v>82</v>
      </c>
    </row>
    <row r="89" spans="1:76" s="5" customFormat="1" ht="37.5" customHeight="1">
      <c r="A89" s="89" t="s">
        <v>84</v>
      </c>
      <c r="B89" s="90"/>
      <c r="C89" s="91"/>
      <c r="D89" s="236" t="s">
        <v>89</v>
      </c>
      <c r="E89" s="236"/>
      <c r="F89" s="236"/>
      <c r="G89" s="236"/>
      <c r="H89" s="236"/>
      <c r="I89" s="92"/>
      <c r="J89" s="236" t="s">
        <v>90</v>
      </c>
      <c r="K89" s="236"/>
      <c r="L89" s="236"/>
      <c r="M89" s="236"/>
      <c r="N89" s="236"/>
      <c r="O89" s="236"/>
      <c r="P89" s="236"/>
      <c r="Q89" s="236"/>
      <c r="R89" s="236"/>
      <c r="S89" s="236"/>
      <c r="T89" s="236"/>
      <c r="U89" s="236"/>
      <c r="V89" s="236"/>
      <c r="W89" s="236"/>
      <c r="X89" s="236"/>
      <c r="Y89" s="236"/>
      <c r="Z89" s="236"/>
      <c r="AA89" s="236"/>
      <c r="AB89" s="236"/>
      <c r="AC89" s="236"/>
      <c r="AD89" s="236"/>
      <c r="AE89" s="236"/>
      <c r="AF89" s="236"/>
      <c r="AG89" s="243">
        <f>'IO 01.1  OPrava komunikace'!M32</f>
        <v>0</v>
      </c>
      <c r="AH89" s="244"/>
      <c r="AI89" s="244"/>
      <c r="AJ89" s="244"/>
      <c r="AK89" s="244"/>
      <c r="AL89" s="244"/>
      <c r="AM89" s="244"/>
      <c r="AN89" s="243">
        <f>SUM(AG89,AV89)</f>
        <v>0</v>
      </c>
      <c r="AO89" s="244"/>
      <c r="AP89" s="244"/>
      <c r="AQ89" s="93"/>
      <c r="AS89" s="99">
        <f>'IO 01.1  OPrava komunikace'!M28</f>
        <v>0</v>
      </c>
      <c r="AT89" s="100">
        <f>'IO 01.1  OPrava komunikace'!M29</f>
        <v>0</v>
      </c>
      <c r="AU89" s="100">
        <f>'IO 01.1  OPrava komunikace'!M30</f>
        <v>0</v>
      </c>
      <c r="AV89" s="100">
        <f>ROUND(SUM(AX89:AY89),2)</f>
        <v>0</v>
      </c>
      <c r="AW89" s="101">
        <f>'IO 01.1  OPrava komunikace'!Z118</f>
        <v>78.729167999999987</v>
      </c>
      <c r="AX89" s="100">
        <f>'IO 01.1  OPrava komunikace'!M34</f>
        <v>0</v>
      </c>
      <c r="AY89" s="100">
        <f>'IO 01.1  OPrava komunikace'!M35</f>
        <v>0</v>
      </c>
      <c r="AZ89" s="100">
        <f>'IO 01.1  OPrava komunikace'!M36</f>
        <v>0</v>
      </c>
      <c r="BA89" s="100">
        <f>'IO 01.1  OPrava komunikace'!M37</f>
        <v>0</v>
      </c>
      <c r="BB89" s="100">
        <f>'IO 01.1  OPrava komunikace'!H34</f>
        <v>0</v>
      </c>
      <c r="BC89" s="100">
        <f>'IO 01.1  OPrava komunikace'!H35</f>
        <v>0</v>
      </c>
      <c r="BD89" s="100">
        <f>'IO 01.1  OPrava komunikace'!H36</f>
        <v>0</v>
      </c>
      <c r="BE89" s="100">
        <f>'IO 01.1  OPrava komunikace'!H37</f>
        <v>0</v>
      </c>
      <c r="BF89" s="102">
        <f>'IO 01.1  OPrava komunikace'!H38</f>
        <v>0</v>
      </c>
      <c r="BT89" s="98" t="s">
        <v>87</v>
      </c>
      <c r="BV89" s="98" t="s">
        <v>81</v>
      </c>
      <c r="BW89" s="98" t="s">
        <v>91</v>
      </c>
      <c r="BX89" s="98" t="s">
        <v>82</v>
      </c>
    </row>
    <row r="90" spans="1:76">
      <c r="B90" s="25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  <c r="AK90" s="28"/>
      <c r="AL90" s="28"/>
      <c r="AM90" s="28"/>
      <c r="AN90" s="28"/>
      <c r="AO90" s="28"/>
      <c r="AP90" s="28"/>
      <c r="AQ90" s="26"/>
    </row>
    <row r="91" spans="1:76" s="1" customFormat="1" ht="30" customHeight="1">
      <c r="B91" s="35"/>
      <c r="C91" s="80" t="s">
        <v>92</v>
      </c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238">
        <v>0</v>
      </c>
      <c r="AH91" s="238"/>
      <c r="AI91" s="238"/>
      <c r="AJ91" s="238"/>
      <c r="AK91" s="238"/>
      <c r="AL91" s="238"/>
      <c r="AM91" s="238"/>
      <c r="AN91" s="238">
        <v>0</v>
      </c>
      <c r="AO91" s="238"/>
      <c r="AP91" s="238"/>
      <c r="AQ91" s="37"/>
      <c r="AS91" s="76" t="s">
        <v>93</v>
      </c>
      <c r="AT91" s="77" t="s">
        <v>94</v>
      </c>
      <c r="AU91" s="77" t="s">
        <v>41</v>
      </c>
      <c r="AV91" s="78" t="s">
        <v>66</v>
      </c>
    </row>
    <row r="92" spans="1:76" s="1" customFormat="1" ht="10.9" customHeight="1"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F92" s="36"/>
      <c r="AG92" s="36"/>
      <c r="AH92" s="36"/>
      <c r="AI92" s="36"/>
      <c r="AJ92" s="36"/>
      <c r="AK92" s="36"/>
      <c r="AL92" s="36"/>
      <c r="AM92" s="36"/>
      <c r="AN92" s="36"/>
      <c r="AO92" s="36"/>
      <c r="AP92" s="36"/>
      <c r="AQ92" s="37"/>
      <c r="AS92" s="103"/>
      <c r="AT92" s="56"/>
      <c r="AU92" s="56"/>
      <c r="AV92" s="58"/>
    </row>
    <row r="93" spans="1:76" s="1" customFormat="1" ht="30" customHeight="1">
      <c r="B93" s="35"/>
      <c r="C93" s="104" t="s">
        <v>95</v>
      </c>
      <c r="D93" s="105"/>
      <c r="E93" s="105"/>
      <c r="F93" s="105"/>
      <c r="G93" s="105"/>
      <c r="H93" s="105"/>
      <c r="I93" s="105"/>
      <c r="J93" s="105"/>
      <c r="K93" s="105"/>
      <c r="L93" s="105"/>
      <c r="M93" s="105"/>
      <c r="N93" s="105"/>
      <c r="O93" s="105"/>
      <c r="P93" s="105"/>
      <c r="Q93" s="105"/>
      <c r="R93" s="105"/>
      <c r="S93" s="105"/>
      <c r="T93" s="105"/>
      <c r="U93" s="105"/>
      <c r="V93" s="105"/>
      <c r="W93" s="105"/>
      <c r="X93" s="105"/>
      <c r="Y93" s="105"/>
      <c r="Z93" s="105"/>
      <c r="AA93" s="105"/>
      <c r="AB93" s="105"/>
      <c r="AC93" s="105"/>
      <c r="AD93" s="105"/>
      <c r="AE93" s="105"/>
      <c r="AF93" s="105"/>
      <c r="AG93" s="245">
        <f>ROUND(AG87+AG91,2)</f>
        <v>0</v>
      </c>
      <c r="AH93" s="245"/>
      <c r="AI93" s="245"/>
      <c r="AJ93" s="245"/>
      <c r="AK93" s="245"/>
      <c r="AL93" s="245"/>
      <c r="AM93" s="245"/>
      <c r="AN93" s="245">
        <f>AN87+AN91</f>
        <v>0</v>
      </c>
      <c r="AO93" s="245"/>
      <c r="AP93" s="245"/>
      <c r="AQ93" s="37"/>
    </row>
    <row r="94" spans="1:76" s="1" customFormat="1" ht="6.95" customHeight="1">
      <c r="B94" s="59"/>
      <c r="C94" s="60"/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60"/>
      <c r="AH94" s="60"/>
      <c r="AI94" s="60"/>
      <c r="AJ94" s="60"/>
      <c r="AK94" s="60"/>
      <c r="AL94" s="60"/>
      <c r="AM94" s="60"/>
      <c r="AN94" s="60"/>
      <c r="AO94" s="60"/>
      <c r="AP94" s="60"/>
      <c r="AQ94" s="61"/>
    </row>
  </sheetData>
  <mergeCells count="51">
    <mergeCell ref="AG91:AM91"/>
    <mergeCell ref="AN91:AP91"/>
    <mergeCell ref="AG93:AM93"/>
    <mergeCell ref="AN93:AP93"/>
    <mergeCell ref="AR2:BG2"/>
    <mergeCell ref="AN89:AP89"/>
    <mergeCell ref="AG89:AM89"/>
    <mergeCell ref="C76:AP76"/>
    <mergeCell ref="L78:AO78"/>
    <mergeCell ref="AM82:AP82"/>
    <mergeCell ref="AS82:AT84"/>
    <mergeCell ref="AM83:AP83"/>
    <mergeCell ref="L37:O37"/>
    <mergeCell ref="W37:AE37"/>
    <mergeCell ref="AK37:AO37"/>
    <mergeCell ref="X39:AB39"/>
    <mergeCell ref="D89:H89"/>
    <mergeCell ref="J89:AF89"/>
    <mergeCell ref="AG87:AM87"/>
    <mergeCell ref="AN87:AP87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K39:AO39"/>
    <mergeCell ref="L35:O35"/>
    <mergeCell ref="W35:AE35"/>
    <mergeCell ref="AK35:AO35"/>
    <mergeCell ref="L36:O36"/>
    <mergeCell ref="W36:AE36"/>
    <mergeCell ref="AK36:AO36"/>
    <mergeCell ref="L33:O33"/>
    <mergeCell ref="W33:AE33"/>
    <mergeCell ref="AK33:AO33"/>
    <mergeCell ref="L34:O34"/>
    <mergeCell ref="W34:AE34"/>
    <mergeCell ref="AK34:AO34"/>
    <mergeCell ref="AK26:AO26"/>
    <mergeCell ref="AK27:AO27"/>
    <mergeCell ref="AK28:AO28"/>
    <mergeCell ref="AK29:AO29"/>
    <mergeCell ref="AK31:AO31"/>
    <mergeCell ref="C2:AP2"/>
    <mergeCell ref="C4:AP4"/>
    <mergeCell ref="K5:AO5"/>
    <mergeCell ref="K6:AO6"/>
    <mergeCell ref="E23:AN23"/>
  </mergeCells>
  <hyperlinks>
    <hyperlink ref="K1:S1" location="C2" display="1) Souhrnný list stavby"/>
    <hyperlink ref="W1:AF1" location="C87" display="2) Rekapitulace objektů"/>
    <hyperlink ref="A88" location="'IO 01 - IO 01  Nový vodovod'!C2" display="/"/>
    <hyperlink ref="A89" location="'IO 01.1 - IO 01.1  Nový v...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344"/>
  <sheetViews>
    <sheetView showGridLines="0" workbookViewId="0">
      <pane ySplit="1" topLeftCell="A27" activePane="bottomLeft" state="frozen"/>
      <selection pane="bottomLeft" activeCell="M106" sqref="M106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3.83203125" customWidth="1"/>
    <col min="6" max="7" width="12.83203125" customWidth="1"/>
    <col min="8" max="8" width="12.5" customWidth="1"/>
    <col min="9" max="9" width="7" customWidth="1"/>
    <col min="10" max="10" width="6.83203125" customWidth="1"/>
    <col min="11" max="11" width="10.8320312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4" width="20" hidden="1" customWidth="1"/>
    <col min="25" max="25" width="12.33203125" hidden="1" customWidth="1"/>
    <col min="26" max="26" width="16.33203125" hidden="1" customWidth="1"/>
    <col min="27" max="27" width="12.33203125" hidden="1" customWidth="1"/>
    <col min="28" max="28" width="15" hidden="1" customWidth="1"/>
    <col min="29" max="29" width="11" hidden="1" customWidth="1"/>
    <col min="30" max="30" width="15" hidden="1" customWidth="1"/>
    <col min="31" max="31" width="16.33203125" hidden="1" customWidth="1"/>
    <col min="44" max="65" width="9.33203125" hidden="1"/>
  </cols>
  <sheetData>
    <row r="1" spans="1:66" ht="21.75" customHeight="1">
      <c r="A1" s="106"/>
      <c r="B1" s="15"/>
      <c r="C1" s="15"/>
      <c r="D1" s="16" t="s">
        <v>1</v>
      </c>
      <c r="E1" s="15"/>
      <c r="F1" s="17" t="s">
        <v>96</v>
      </c>
      <c r="G1" s="17"/>
      <c r="H1" s="300" t="s">
        <v>97</v>
      </c>
      <c r="I1" s="300"/>
      <c r="J1" s="300"/>
      <c r="K1" s="300"/>
      <c r="L1" s="17" t="s">
        <v>98</v>
      </c>
      <c r="M1" s="15"/>
      <c r="N1" s="15"/>
      <c r="O1" s="16" t="s">
        <v>99</v>
      </c>
      <c r="P1" s="15"/>
      <c r="Q1" s="15"/>
      <c r="R1" s="15"/>
      <c r="S1" s="17" t="s">
        <v>100</v>
      </c>
      <c r="T1" s="17"/>
      <c r="U1" s="106"/>
      <c r="V1" s="106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218" t="s">
        <v>8</v>
      </c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S2" s="246" t="s">
        <v>9</v>
      </c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T2" s="21" t="s">
        <v>88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101</v>
      </c>
    </row>
    <row r="4" spans="1:66" ht="36.950000000000003" customHeight="1">
      <c r="B4" s="25"/>
      <c r="C4" s="220" t="s">
        <v>102</v>
      </c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6"/>
      <c r="T4" s="27" t="s">
        <v>14</v>
      </c>
      <c r="AT4" s="21" t="s">
        <v>6</v>
      </c>
    </row>
    <row r="5" spans="1:66" ht="6.95" customHeight="1">
      <c r="B5" s="25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6"/>
    </row>
    <row r="6" spans="1:66" ht="25.35" customHeight="1">
      <c r="B6" s="25"/>
      <c r="C6" s="28"/>
      <c r="D6" s="32" t="s">
        <v>18</v>
      </c>
      <c r="E6" s="28"/>
      <c r="F6" s="256" t="str">
        <f>'Rekapitulace stavby'!K6</f>
        <v>IVC Jablunkov - Nový vodovod</v>
      </c>
      <c r="G6" s="257"/>
      <c r="H6" s="257"/>
      <c r="I6" s="257"/>
      <c r="J6" s="257"/>
      <c r="K6" s="257"/>
      <c r="L6" s="257"/>
      <c r="M6" s="257"/>
      <c r="N6" s="257"/>
      <c r="O6" s="257"/>
      <c r="P6" s="257"/>
      <c r="Q6" s="28"/>
      <c r="R6" s="26"/>
    </row>
    <row r="7" spans="1:66" s="1" customFormat="1" ht="32.85" customHeight="1">
      <c r="B7" s="35"/>
      <c r="C7" s="36"/>
      <c r="D7" s="31" t="s">
        <v>103</v>
      </c>
      <c r="E7" s="36"/>
      <c r="F7" s="224" t="s">
        <v>608</v>
      </c>
      <c r="G7" s="258"/>
      <c r="H7" s="258"/>
      <c r="I7" s="258"/>
      <c r="J7" s="258"/>
      <c r="K7" s="258"/>
      <c r="L7" s="258"/>
      <c r="M7" s="258"/>
      <c r="N7" s="258"/>
      <c r="O7" s="258"/>
      <c r="P7" s="258"/>
      <c r="Q7" s="36"/>
      <c r="R7" s="37"/>
    </row>
    <row r="8" spans="1:66" s="1" customFormat="1" ht="14.45" customHeight="1">
      <c r="B8" s="35"/>
      <c r="C8" s="36"/>
      <c r="D8" s="32" t="s">
        <v>20</v>
      </c>
      <c r="E8" s="36"/>
      <c r="F8" s="30" t="s">
        <v>5</v>
      </c>
      <c r="G8" s="36"/>
      <c r="H8" s="36"/>
      <c r="I8" s="36"/>
      <c r="J8" s="36"/>
      <c r="K8" s="36"/>
      <c r="L8" s="36"/>
      <c r="M8" s="32" t="s">
        <v>21</v>
      </c>
      <c r="N8" s="36"/>
      <c r="O8" s="30" t="s">
        <v>5</v>
      </c>
      <c r="P8" s="36"/>
      <c r="Q8" s="36"/>
      <c r="R8" s="37"/>
    </row>
    <row r="9" spans="1:66" s="1" customFormat="1" ht="14.45" customHeight="1">
      <c r="B9" s="35"/>
      <c r="C9" s="36"/>
      <c r="D9" s="32" t="s">
        <v>22</v>
      </c>
      <c r="E9" s="36"/>
      <c r="F9" s="30" t="s">
        <v>23</v>
      </c>
      <c r="G9" s="36"/>
      <c r="H9" s="36"/>
      <c r="I9" s="36"/>
      <c r="J9" s="36"/>
      <c r="K9" s="36"/>
      <c r="L9" s="36"/>
      <c r="M9" s="32" t="s">
        <v>24</v>
      </c>
      <c r="N9" s="36"/>
      <c r="O9" s="259" t="str">
        <f>'Rekapitulace stavby'!AN8</f>
        <v>18. 2. 2018</v>
      </c>
      <c r="P9" s="259"/>
      <c r="Q9" s="36"/>
      <c r="R9" s="37"/>
    </row>
    <row r="10" spans="1:66" s="1" customFormat="1" ht="10.9" customHeight="1">
      <c r="B10" s="35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7"/>
    </row>
    <row r="11" spans="1:66" s="1" customFormat="1" ht="14.45" customHeight="1">
      <c r="B11" s="35"/>
      <c r="C11" s="36"/>
      <c r="D11" s="32" t="s">
        <v>26</v>
      </c>
      <c r="E11" s="36"/>
      <c r="F11" s="36"/>
      <c r="G11" s="36"/>
      <c r="H11" s="36"/>
      <c r="I11" s="36"/>
      <c r="J11" s="36"/>
      <c r="K11" s="36"/>
      <c r="L11" s="36"/>
      <c r="M11" s="32" t="s">
        <v>27</v>
      </c>
      <c r="N11" s="36"/>
      <c r="O11" s="222" t="s">
        <v>5</v>
      </c>
      <c r="P11" s="222"/>
      <c r="Q11" s="36"/>
      <c r="R11" s="37"/>
    </row>
    <row r="12" spans="1:66" s="1" customFormat="1" ht="18" customHeight="1">
      <c r="B12" s="35"/>
      <c r="C12" s="36"/>
      <c r="D12" s="36"/>
      <c r="E12" s="30" t="s">
        <v>28</v>
      </c>
      <c r="F12" s="36"/>
      <c r="G12" s="36"/>
      <c r="H12" s="36"/>
      <c r="I12" s="36"/>
      <c r="J12" s="36"/>
      <c r="K12" s="36"/>
      <c r="L12" s="36"/>
      <c r="M12" s="32" t="s">
        <v>29</v>
      </c>
      <c r="N12" s="36"/>
      <c r="O12" s="222" t="s">
        <v>5</v>
      </c>
      <c r="P12" s="222"/>
      <c r="Q12" s="36"/>
      <c r="R12" s="37"/>
    </row>
    <row r="13" spans="1:66" s="1" customFormat="1" ht="6.95" customHeight="1">
      <c r="B13" s="35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7"/>
    </row>
    <row r="14" spans="1:66" s="1" customFormat="1" ht="14.45" customHeight="1">
      <c r="B14" s="35"/>
      <c r="C14" s="36"/>
      <c r="D14" s="32" t="s">
        <v>30</v>
      </c>
      <c r="E14" s="36"/>
      <c r="F14" s="36"/>
      <c r="G14" s="36"/>
      <c r="H14" s="36"/>
      <c r="I14" s="36"/>
      <c r="J14" s="36"/>
      <c r="K14" s="36"/>
      <c r="L14" s="36"/>
      <c r="M14" s="32" t="s">
        <v>27</v>
      </c>
      <c r="N14" s="36"/>
      <c r="O14" s="222" t="str">
        <f>IF('Rekapitulace stavby'!AN13="","",'Rekapitulace stavby'!AN13)</f>
        <v/>
      </c>
      <c r="P14" s="222"/>
      <c r="Q14" s="36"/>
      <c r="R14" s="37"/>
    </row>
    <row r="15" spans="1:66" s="1" customFormat="1" ht="18" customHeight="1">
      <c r="B15" s="35"/>
      <c r="C15" s="36"/>
      <c r="D15" s="36"/>
      <c r="E15" s="30" t="str">
        <f>IF('Rekapitulace stavby'!E14="","",'Rekapitulace stavby'!E14)</f>
        <v xml:space="preserve"> </v>
      </c>
      <c r="F15" s="36"/>
      <c r="G15" s="36"/>
      <c r="H15" s="36"/>
      <c r="I15" s="36"/>
      <c r="J15" s="36"/>
      <c r="K15" s="36"/>
      <c r="L15" s="36"/>
      <c r="M15" s="32" t="s">
        <v>29</v>
      </c>
      <c r="N15" s="36"/>
      <c r="O15" s="222" t="str">
        <f>IF('Rekapitulace stavby'!AN14="","",'Rekapitulace stavby'!AN14)</f>
        <v/>
      </c>
      <c r="P15" s="222"/>
      <c r="Q15" s="36"/>
      <c r="R15" s="37"/>
    </row>
    <row r="16" spans="1:66" s="1" customFormat="1" ht="6.95" customHeight="1">
      <c r="B16" s="35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7"/>
    </row>
    <row r="17" spans="2:18" s="1" customFormat="1" ht="14.45" customHeight="1">
      <c r="B17" s="35"/>
      <c r="C17" s="36"/>
      <c r="D17" s="32" t="s">
        <v>31</v>
      </c>
      <c r="E17" s="36"/>
      <c r="F17" s="36"/>
      <c r="G17" s="36"/>
      <c r="H17" s="36"/>
      <c r="I17" s="36"/>
      <c r="J17" s="36"/>
      <c r="K17" s="36"/>
      <c r="L17" s="36"/>
      <c r="M17" s="32" t="s">
        <v>27</v>
      </c>
      <c r="N17" s="36"/>
      <c r="O17" s="222" t="s">
        <v>5</v>
      </c>
      <c r="P17" s="222"/>
      <c r="Q17" s="36"/>
      <c r="R17" s="37"/>
    </row>
    <row r="18" spans="2:18" s="1" customFormat="1" ht="18" customHeight="1">
      <c r="B18" s="35"/>
      <c r="C18" s="36"/>
      <c r="D18" s="36"/>
      <c r="E18" s="30" t="s">
        <v>32</v>
      </c>
      <c r="F18" s="36"/>
      <c r="G18" s="36"/>
      <c r="H18" s="36"/>
      <c r="I18" s="36"/>
      <c r="J18" s="36"/>
      <c r="K18" s="36"/>
      <c r="L18" s="36"/>
      <c r="M18" s="32" t="s">
        <v>29</v>
      </c>
      <c r="N18" s="36"/>
      <c r="O18" s="222" t="s">
        <v>5</v>
      </c>
      <c r="P18" s="222"/>
      <c r="Q18" s="36"/>
      <c r="R18" s="37"/>
    </row>
    <row r="19" spans="2:18" s="1" customFormat="1" ht="6.95" customHeight="1">
      <c r="B19" s="35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7"/>
    </row>
    <row r="20" spans="2:18" s="1" customFormat="1" ht="14.45" customHeight="1">
      <c r="B20" s="35"/>
      <c r="C20" s="36"/>
      <c r="D20" s="32" t="s">
        <v>33</v>
      </c>
      <c r="E20" s="36"/>
      <c r="F20" s="36"/>
      <c r="G20" s="36"/>
      <c r="H20" s="36"/>
      <c r="I20" s="36"/>
      <c r="J20" s="36"/>
      <c r="K20" s="36"/>
      <c r="L20" s="36"/>
      <c r="M20" s="32" t="s">
        <v>27</v>
      </c>
      <c r="N20" s="36"/>
      <c r="O20" s="222" t="s">
        <v>5</v>
      </c>
      <c r="P20" s="222"/>
      <c r="Q20" s="36"/>
      <c r="R20" s="37"/>
    </row>
    <row r="21" spans="2:18" s="1" customFormat="1" ht="18" customHeight="1">
      <c r="B21" s="35"/>
      <c r="C21" s="36"/>
      <c r="D21" s="36"/>
      <c r="E21" s="30" t="s">
        <v>34</v>
      </c>
      <c r="F21" s="36"/>
      <c r="G21" s="36"/>
      <c r="H21" s="36"/>
      <c r="I21" s="36"/>
      <c r="J21" s="36"/>
      <c r="K21" s="36"/>
      <c r="L21" s="36"/>
      <c r="M21" s="32" t="s">
        <v>29</v>
      </c>
      <c r="N21" s="36"/>
      <c r="O21" s="222" t="s">
        <v>5</v>
      </c>
      <c r="P21" s="222"/>
      <c r="Q21" s="36"/>
      <c r="R21" s="37"/>
    </row>
    <row r="22" spans="2:18" s="1" customFormat="1" ht="6.95" customHeight="1">
      <c r="B22" s="35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7"/>
    </row>
    <row r="23" spans="2:18" s="1" customFormat="1" ht="14.45" customHeight="1">
      <c r="B23" s="35"/>
      <c r="C23" s="36"/>
      <c r="D23" s="32" t="s">
        <v>35</v>
      </c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7"/>
    </row>
    <row r="24" spans="2:18" s="1" customFormat="1" ht="22.5" customHeight="1">
      <c r="B24" s="35"/>
      <c r="C24" s="36"/>
      <c r="D24" s="36"/>
      <c r="E24" s="225" t="s">
        <v>5</v>
      </c>
      <c r="F24" s="225"/>
      <c r="G24" s="225"/>
      <c r="H24" s="225"/>
      <c r="I24" s="225"/>
      <c r="J24" s="225"/>
      <c r="K24" s="225"/>
      <c r="L24" s="225"/>
      <c r="M24" s="36"/>
      <c r="N24" s="36"/>
      <c r="O24" s="36"/>
      <c r="P24" s="36"/>
      <c r="Q24" s="36"/>
      <c r="R24" s="37"/>
    </row>
    <row r="25" spans="2:18" s="1" customFormat="1" ht="6.95" customHeight="1">
      <c r="B25" s="35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7"/>
    </row>
    <row r="26" spans="2:18" s="1" customFormat="1" ht="6.95" customHeight="1">
      <c r="B26" s="35"/>
      <c r="C26" s="36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36"/>
      <c r="R26" s="37"/>
    </row>
    <row r="27" spans="2:18" s="1" customFormat="1" ht="14.45" customHeight="1">
      <c r="B27" s="35"/>
      <c r="C27" s="36"/>
      <c r="D27" s="107" t="s">
        <v>104</v>
      </c>
      <c r="E27" s="36"/>
      <c r="F27" s="36"/>
      <c r="G27" s="36"/>
      <c r="H27" s="36"/>
      <c r="I27" s="36"/>
      <c r="J27" s="36"/>
      <c r="K27" s="36"/>
      <c r="L27" s="36"/>
      <c r="M27" s="226">
        <f>M88</f>
        <v>0</v>
      </c>
      <c r="N27" s="226"/>
      <c r="O27" s="226"/>
      <c r="P27" s="226"/>
      <c r="Q27" s="36"/>
      <c r="R27" s="37"/>
    </row>
    <row r="28" spans="2:18" s="1" customFormat="1" ht="15">
      <c r="B28" s="35"/>
      <c r="C28" s="36"/>
      <c r="D28" s="36"/>
      <c r="E28" s="32" t="s">
        <v>37</v>
      </c>
      <c r="F28" s="36"/>
      <c r="G28" s="36"/>
      <c r="H28" s="36"/>
      <c r="I28" s="36"/>
      <c r="J28" s="36"/>
      <c r="K28" s="36"/>
      <c r="L28" s="36"/>
      <c r="M28" s="227">
        <f>H88</f>
        <v>0</v>
      </c>
      <c r="N28" s="227"/>
      <c r="O28" s="227"/>
      <c r="P28" s="227"/>
      <c r="Q28" s="36"/>
      <c r="R28" s="37"/>
    </row>
    <row r="29" spans="2:18" s="1" customFormat="1" ht="15">
      <c r="B29" s="35"/>
      <c r="C29" s="36"/>
      <c r="D29" s="36"/>
      <c r="E29" s="32" t="s">
        <v>38</v>
      </c>
      <c r="F29" s="36"/>
      <c r="G29" s="36"/>
      <c r="H29" s="36"/>
      <c r="I29" s="36"/>
      <c r="J29" s="36"/>
      <c r="K29" s="36"/>
      <c r="L29" s="36"/>
      <c r="M29" s="227">
        <f>K88</f>
        <v>0</v>
      </c>
      <c r="N29" s="227"/>
      <c r="O29" s="227"/>
      <c r="P29" s="227"/>
      <c r="Q29" s="36"/>
      <c r="R29" s="37"/>
    </row>
    <row r="30" spans="2:18" s="1" customFormat="1" ht="14.45" customHeight="1">
      <c r="B30" s="35"/>
      <c r="C30" s="36"/>
      <c r="D30" s="34" t="s">
        <v>105</v>
      </c>
      <c r="E30" s="36"/>
      <c r="F30" s="36"/>
      <c r="G30" s="36"/>
      <c r="H30" s="36"/>
      <c r="I30" s="36"/>
      <c r="J30" s="36"/>
      <c r="K30" s="36"/>
      <c r="L30" s="36"/>
      <c r="M30" s="226">
        <f>M103</f>
        <v>0</v>
      </c>
      <c r="N30" s="226"/>
      <c r="O30" s="226"/>
      <c r="P30" s="226"/>
      <c r="Q30" s="36"/>
      <c r="R30" s="37"/>
    </row>
    <row r="31" spans="2:18" s="1" customFormat="1" ht="6.95" customHeight="1">
      <c r="B31" s="35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7"/>
    </row>
    <row r="32" spans="2:18" s="1" customFormat="1" ht="25.35" customHeight="1">
      <c r="B32" s="35"/>
      <c r="C32" s="36"/>
      <c r="D32" s="108" t="s">
        <v>40</v>
      </c>
      <c r="E32" s="36"/>
      <c r="F32" s="36"/>
      <c r="G32" s="36"/>
      <c r="H32" s="36"/>
      <c r="I32" s="36"/>
      <c r="J32" s="36"/>
      <c r="K32" s="36"/>
      <c r="L32" s="36"/>
      <c r="M32" s="260">
        <f>ROUND(M27+M30,2)</f>
        <v>0</v>
      </c>
      <c r="N32" s="258"/>
      <c r="O32" s="258"/>
      <c r="P32" s="258"/>
      <c r="Q32" s="36"/>
      <c r="R32" s="37"/>
    </row>
    <row r="33" spans="2:18" s="1" customFormat="1" ht="6.95" customHeight="1">
      <c r="B33" s="35"/>
      <c r="C33" s="36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36"/>
      <c r="R33" s="37"/>
    </row>
    <row r="34" spans="2:18" s="1" customFormat="1" ht="14.45" customHeight="1">
      <c r="B34" s="35"/>
      <c r="C34" s="36"/>
      <c r="D34" s="42" t="s">
        <v>41</v>
      </c>
      <c r="E34" s="42" t="s">
        <v>42</v>
      </c>
      <c r="F34" s="43">
        <v>0.21</v>
      </c>
      <c r="G34" s="109" t="s">
        <v>43</v>
      </c>
      <c r="H34" s="261">
        <f>ROUND((SUM(BE103:BE106)+SUM(BE124:BE343)), 2)</f>
        <v>0</v>
      </c>
      <c r="I34" s="258"/>
      <c r="J34" s="258"/>
      <c r="K34" s="36"/>
      <c r="L34" s="36"/>
      <c r="M34" s="261">
        <f>ROUND(ROUND((SUM(BE103:BE106)+SUM(BE124:BE343)), 2)*F34, 2)</f>
        <v>0</v>
      </c>
      <c r="N34" s="258"/>
      <c r="O34" s="258"/>
      <c r="P34" s="258"/>
      <c r="Q34" s="36"/>
      <c r="R34" s="37"/>
    </row>
    <row r="35" spans="2:18" s="1" customFormat="1" ht="14.45" customHeight="1">
      <c r="B35" s="35"/>
      <c r="C35" s="36"/>
      <c r="D35" s="36"/>
      <c r="E35" s="42" t="s">
        <v>44</v>
      </c>
      <c r="F35" s="43">
        <v>0.15</v>
      </c>
      <c r="G35" s="109" t="s">
        <v>43</v>
      </c>
      <c r="H35" s="261">
        <f>ROUND((SUM(BF103:BF106)+SUM(BF124:BF343)), 2)</f>
        <v>0</v>
      </c>
      <c r="I35" s="258"/>
      <c r="J35" s="258"/>
      <c r="K35" s="36"/>
      <c r="L35" s="36"/>
      <c r="M35" s="261">
        <f>ROUND(ROUND((SUM(BF103:BF106)+SUM(BF124:BF343)), 2)*F35, 2)</f>
        <v>0</v>
      </c>
      <c r="N35" s="258"/>
      <c r="O35" s="258"/>
      <c r="P35" s="258"/>
      <c r="Q35" s="36"/>
      <c r="R35" s="37"/>
    </row>
    <row r="36" spans="2:18" s="1" customFormat="1" ht="14.45" hidden="1" customHeight="1">
      <c r="B36" s="35"/>
      <c r="C36" s="36"/>
      <c r="D36" s="36"/>
      <c r="E36" s="42" t="s">
        <v>45</v>
      </c>
      <c r="F36" s="43">
        <v>0.21</v>
      </c>
      <c r="G36" s="109" t="s">
        <v>43</v>
      </c>
      <c r="H36" s="261">
        <f>ROUND((SUM(BG103:BG106)+SUM(BG124:BG343)), 2)</f>
        <v>0</v>
      </c>
      <c r="I36" s="258"/>
      <c r="J36" s="258"/>
      <c r="K36" s="36"/>
      <c r="L36" s="36"/>
      <c r="M36" s="261">
        <v>0</v>
      </c>
      <c r="N36" s="258"/>
      <c r="O36" s="258"/>
      <c r="P36" s="258"/>
      <c r="Q36" s="36"/>
      <c r="R36" s="37"/>
    </row>
    <row r="37" spans="2:18" s="1" customFormat="1" ht="14.45" hidden="1" customHeight="1">
      <c r="B37" s="35"/>
      <c r="C37" s="36"/>
      <c r="D37" s="36"/>
      <c r="E37" s="42" t="s">
        <v>46</v>
      </c>
      <c r="F37" s="43">
        <v>0.15</v>
      </c>
      <c r="G37" s="109" t="s">
        <v>43</v>
      </c>
      <c r="H37" s="261">
        <f>ROUND((SUM(BH103:BH106)+SUM(BH124:BH343)), 2)</f>
        <v>0</v>
      </c>
      <c r="I37" s="258"/>
      <c r="J37" s="258"/>
      <c r="K37" s="36"/>
      <c r="L37" s="36"/>
      <c r="M37" s="261">
        <v>0</v>
      </c>
      <c r="N37" s="258"/>
      <c r="O37" s="258"/>
      <c r="P37" s="258"/>
      <c r="Q37" s="36"/>
      <c r="R37" s="37"/>
    </row>
    <row r="38" spans="2:18" s="1" customFormat="1" ht="14.45" hidden="1" customHeight="1">
      <c r="B38" s="35"/>
      <c r="C38" s="36"/>
      <c r="D38" s="36"/>
      <c r="E38" s="42" t="s">
        <v>47</v>
      </c>
      <c r="F38" s="43">
        <v>0</v>
      </c>
      <c r="G38" s="109" t="s">
        <v>43</v>
      </c>
      <c r="H38" s="261">
        <f>ROUND((SUM(BI103:BI106)+SUM(BI124:BI343)), 2)</f>
        <v>0</v>
      </c>
      <c r="I38" s="258"/>
      <c r="J38" s="258"/>
      <c r="K38" s="36"/>
      <c r="L38" s="36"/>
      <c r="M38" s="261">
        <v>0</v>
      </c>
      <c r="N38" s="258"/>
      <c r="O38" s="258"/>
      <c r="P38" s="258"/>
      <c r="Q38" s="36"/>
      <c r="R38" s="37"/>
    </row>
    <row r="39" spans="2:18" s="1" customFormat="1" ht="6.95" customHeight="1">
      <c r="B39" s="35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7"/>
    </row>
    <row r="40" spans="2:18" s="1" customFormat="1" ht="25.35" customHeight="1">
      <c r="B40" s="35"/>
      <c r="C40" s="105"/>
      <c r="D40" s="111" t="s">
        <v>48</v>
      </c>
      <c r="E40" s="75"/>
      <c r="F40" s="75"/>
      <c r="G40" s="112" t="s">
        <v>49</v>
      </c>
      <c r="H40" s="113" t="s">
        <v>50</v>
      </c>
      <c r="I40" s="75"/>
      <c r="J40" s="75"/>
      <c r="K40" s="75"/>
      <c r="L40" s="262">
        <f>SUM(M32:M38)</f>
        <v>0</v>
      </c>
      <c r="M40" s="262"/>
      <c r="N40" s="262"/>
      <c r="O40" s="262"/>
      <c r="P40" s="263"/>
      <c r="Q40" s="105"/>
      <c r="R40" s="37"/>
    </row>
    <row r="41" spans="2:18" s="1" customFormat="1" ht="14.45" customHeight="1">
      <c r="B41" s="35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7"/>
    </row>
    <row r="42" spans="2:18" s="1" customFormat="1" ht="14.45" customHeight="1">
      <c r="B42" s="35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7"/>
    </row>
    <row r="43" spans="2:18">
      <c r="B43" s="25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6"/>
    </row>
    <row r="44" spans="2:18">
      <c r="B44" s="25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6"/>
    </row>
    <row r="45" spans="2:18">
      <c r="B45" s="25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6"/>
    </row>
    <row r="46" spans="2:18">
      <c r="B46" s="25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6"/>
    </row>
    <row r="47" spans="2:18">
      <c r="B47" s="25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6"/>
    </row>
    <row r="48" spans="2:18">
      <c r="B48" s="25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6"/>
    </row>
    <row r="49" spans="2:18">
      <c r="B49" s="25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6"/>
    </row>
    <row r="50" spans="2:18" s="1" customFormat="1" ht="15">
      <c r="B50" s="35"/>
      <c r="C50" s="36"/>
      <c r="D50" s="50" t="s">
        <v>51</v>
      </c>
      <c r="E50" s="51"/>
      <c r="F50" s="51"/>
      <c r="G50" s="51"/>
      <c r="H50" s="52"/>
      <c r="I50" s="36"/>
      <c r="J50" s="50" t="s">
        <v>52</v>
      </c>
      <c r="K50" s="51"/>
      <c r="L50" s="51"/>
      <c r="M50" s="51"/>
      <c r="N50" s="51"/>
      <c r="O50" s="51"/>
      <c r="P50" s="52"/>
      <c r="Q50" s="36"/>
      <c r="R50" s="37"/>
    </row>
    <row r="51" spans="2:18">
      <c r="B51" s="25"/>
      <c r="C51" s="28"/>
      <c r="D51" s="53"/>
      <c r="E51" s="28"/>
      <c r="F51" s="28"/>
      <c r="G51" s="28"/>
      <c r="H51" s="54"/>
      <c r="I51" s="28"/>
      <c r="J51" s="53"/>
      <c r="K51" s="28"/>
      <c r="L51" s="28"/>
      <c r="M51" s="28"/>
      <c r="N51" s="28"/>
      <c r="O51" s="28"/>
      <c r="P51" s="54"/>
      <c r="Q51" s="28"/>
      <c r="R51" s="26"/>
    </row>
    <row r="52" spans="2:18">
      <c r="B52" s="25"/>
      <c r="C52" s="28"/>
      <c r="D52" s="53"/>
      <c r="E52" s="28"/>
      <c r="F52" s="28"/>
      <c r="G52" s="28"/>
      <c r="H52" s="54"/>
      <c r="I52" s="28"/>
      <c r="J52" s="53"/>
      <c r="K52" s="28"/>
      <c r="L52" s="28"/>
      <c r="M52" s="28"/>
      <c r="N52" s="28"/>
      <c r="O52" s="28"/>
      <c r="P52" s="54"/>
      <c r="Q52" s="28"/>
      <c r="R52" s="26"/>
    </row>
    <row r="53" spans="2:18">
      <c r="B53" s="25"/>
      <c r="C53" s="28"/>
      <c r="D53" s="53"/>
      <c r="E53" s="28"/>
      <c r="F53" s="28"/>
      <c r="G53" s="28"/>
      <c r="H53" s="54"/>
      <c r="I53" s="28"/>
      <c r="J53" s="53"/>
      <c r="K53" s="28"/>
      <c r="L53" s="28"/>
      <c r="M53" s="28"/>
      <c r="N53" s="28"/>
      <c r="O53" s="28"/>
      <c r="P53" s="54"/>
      <c r="Q53" s="28"/>
      <c r="R53" s="26"/>
    </row>
    <row r="54" spans="2:18">
      <c r="B54" s="25"/>
      <c r="C54" s="28"/>
      <c r="D54" s="53"/>
      <c r="E54" s="28"/>
      <c r="F54" s="28"/>
      <c r="G54" s="28"/>
      <c r="H54" s="54"/>
      <c r="I54" s="28"/>
      <c r="J54" s="53"/>
      <c r="K54" s="28"/>
      <c r="L54" s="28"/>
      <c r="M54" s="28"/>
      <c r="N54" s="28"/>
      <c r="O54" s="28"/>
      <c r="P54" s="54"/>
      <c r="Q54" s="28"/>
      <c r="R54" s="26"/>
    </row>
    <row r="55" spans="2:18">
      <c r="B55" s="25"/>
      <c r="C55" s="28"/>
      <c r="D55" s="53"/>
      <c r="E55" s="28"/>
      <c r="F55" s="28"/>
      <c r="G55" s="28"/>
      <c r="H55" s="54"/>
      <c r="I55" s="28"/>
      <c r="J55" s="53"/>
      <c r="K55" s="28"/>
      <c r="L55" s="28"/>
      <c r="M55" s="28"/>
      <c r="N55" s="28"/>
      <c r="O55" s="28"/>
      <c r="P55" s="54"/>
      <c r="Q55" s="28"/>
      <c r="R55" s="26"/>
    </row>
    <row r="56" spans="2:18">
      <c r="B56" s="25"/>
      <c r="C56" s="28"/>
      <c r="D56" s="53"/>
      <c r="E56" s="28"/>
      <c r="F56" s="28"/>
      <c r="G56" s="28"/>
      <c r="H56" s="54"/>
      <c r="I56" s="28"/>
      <c r="J56" s="53"/>
      <c r="K56" s="28"/>
      <c r="L56" s="28"/>
      <c r="M56" s="28"/>
      <c r="N56" s="28"/>
      <c r="O56" s="28"/>
      <c r="P56" s="54"/>
      <c r="Q56" s="28"/>
      <c r="R56" s="26"/>
    </row>
    <row r="57" spans="2:18">
      <c r="B57" s="25"/>
      <c r="C57" s="28"/>
      <c r="D57" s="53"/>
      <c r="E57" s="28"/>
      <c r="F57" s="28"/>
      <c r="G57" s="28"/>
      <c r="H57" s="54"/>
      <c r="I57" s="28"/>
      <c r="J57" s="53"/>
      <c r="K57" s="28"/>
      <c r="L57" s="28"/>
      <c r="M57" s="28"/>
      <c r="N57" s="28"/>
      <c r="O57" s="28"/>
      <c r="P57" s="54"/>
      <c r="Q57" s="28"/>
      <c r="R57" s="26"/>
    </row>
    <row r="58" spans="2:18">
      <c r="B58" s="25"/>
      <c r="C58" s="28"/>
      <c r="D58" s="53"/>
      <c r="E58" s="28"/>
      <c r="F58" s="28"/>
      <c r="G58" s="28"/>
      <c r="H58" s="54"/>
      <c r="I58" s="28"/>
      <c r="J58" s="53"/>
      <c r="K58" s="28"/>
      <c r="L58" s="28"/>
      <c r="M58" s="28"/>
      <c r="N58" s="28"/>
      <c r="O58" s="28"/>
      <c r="P58" s="54"/>
      <c r="Q58" s="28"/>
      <c r="R58" s="26"/>
    </row>
    <row r="59" spans="2:18" s="1" customFormat="1" ht="15">
      <c r="B59" s="35"/>
      <c r="C59" s="36"/>
      <c r="D59" s="55" t="s">
        <v>53</v>
      </c>
      <c r="E59" s="56"/>
      <c r="F59" s="56"/>
      <c r="G59" s="57" t="s">
        <v>54</v>
      </c>
      <c r="H59" s="58"/>
      <c r="I59" s="36"/>
      <c r="J59" s="55" t="s">
        <v>53</v>
      </c>
      <c r="K59" s="56"/>
      <c r="L59" s="56"/>
      <c r="M59" s="56"/>
      <c r="N59" s="57" t="s">
        <v>54</v>
      </c>
      <c r="O59" s="56"/>
      <c r="P59" s="58"/>
      <c r="Q59" s="36"/>
      <c r="R59" s="37"/>
    </row>
    <row r="60" spans="2:18">
      <c r="B60" s="25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6"/>
    </row>
    <row r="61" spans="2:18" s="1" customFormat="1" ht="15">
      <c r="B61" s="35"/>
      <c r="C61" s="36"/>
      <c r="D61" s="50" t="s">
        <v>55</v>
      </c>
      <c r="E61" s="51"/>
      <c r="F61" s="51"/>
      <c r="G61" s="51"/>
      <c r="H61" s="52"/>
      <c r="I61" s="36"/>
      <c r="J61" s="50" t="s">
        <v>56</v>
      </c>
      <c r="K61" s="51"/>
      <c r="L61" s="51"/>
      <c r="M61" s="51"/>
      <c r="N61" s="51"/>
      <c r="O61" s="51"/>
      <c r="P61" s="52"/>
      <c r="Q61" s="36"/>
      <c r="R61" s="37"/>
    </row>
    <row r="62" spans="2:18">
      <c r="B62" s="25"/>
      <c r="C62" s="28"/>
      <c r="D62" s="53"/>
      <c r="E62" s="28"/>
      <c r="F62" s="28"/>
      <c r="G62" s="28"/>
      <c r="H62" s="54"/>
      <c r="I62" s="28"/>
      <c r="J62" s="53"/>
      <c r="K62" s="28"/>
      <c r="L62" s="28"/>
      <c r="M62" s="28"/>
      <c r="N62" s="28"/>
      <c r="O62" s="28"/>
      <c r="P62" s="54"/>
      <c r="Q62" s="28"/>
      <c r="R62" s="26"/>
    </row>
    <row r="63" spans="2:18">
      <c r="B63" s="25"/>
      <c r="C63" s="28"/>
      <c r="D63" s="53"/>
      <c r="E63" s="28"/>
      <c r="F63" s="28"/>
      <c r="G63" s="28"/>
      <c r="H63" s="54"/>
      <c r="I63" s="28"/>
      <c r="J63" s="53"/>
      <c r="K63" s="28"/>
      <c r="L63" s="28"/>
      <c r="M63" s="28"/>
      <c r="N63" s="28"/>
      <c r="O63" s="28"/>
      <c r="P63" s="54"/>
      <c r="Q63" s="28"/>
      <c r="R63" s="26"/>
    </row>
    <row r="64" spans="2:18">
      <c r="B64" s="25"/>
      <c r="C64" s="28"/>
      <c r="D64" s="53"/>
      <c r="E64" s="28"/>
      <c r="F64" s="28"/>
      <c r="G64" s="28"/>
      <c r="H64" s="54"/>
      <c r="I64" s="28"/>
      <c r="J64" s="53"/>
      <c r="K64" s="28"/>
      <c r="L64" s="28"/>
      <c r="M64" s="28"/>
      <c r="N64" s="28"/>
      <c r="O64" s="28"/>
      <c r="P64" s="54"/>
      <c r="Q64" s="28"/>
      <c r="R64" s="26"/>
    </row>
    <row r="65" spans="2:18">
      <c r="B65" s="25"/>
      <c r="C65" s="28"/>
      <c r="D65" s="53"/>
      <c r="E65" s="28"/>
      <c r="F65" s="28"/>
      <c r="G65" s="28"/>
      <c r="H65" s="54"/>
      <c r="I65" s="28"/>
      <c r="J65" s="53"/>
      <c r="K65" s="28"/>
      <c r="L65" s="28"/>
      <c r="M65" s="28"/>
      <c r="N65" s="28"/>
      <c r="O65" s="28"/>
      <c r="P65" s="54"/>
      <c r="Q65" s="28"/>
      <c r="R65" s="26"/>
    </row>
    <row r="66" spans="2:18">
      <c r="B66" s="25"/>
      <c r="C66" s="28"/>
      <c r="D66" s="53"/>
      <c r="E66" s="28"/>
      <c r="F66" s="28"/>
      <c r="G66" s="28"/>
      <c r="H66" s="54"/>
      <c r="I66" s="28"/>
      <c r="J66" s="53"/>
      <c r="K66" s="28"/>
      <c r="L66" s="28"/>
      <c r="M66" s="28"/>
      <c r="N66" s="28"/>
      <c r="O66" s="28"/>
      <c r="P66" s="54"/>
      <c r="Q66" s="28"/>
      <c r="R66" s="26"/>
    </row>
    <row r="67" spans="2:18">
      <c r="B67" s="25"/>
      <c r="C67" s="28"/>
      <c r="D67" s="53"/>
      <c r="E67" s="28"/>
      <c r="F67" s="28"/>
      <c r="G67" s="28"/>
      <c r="H67" s="54"/>
      <c r="I67" s="28"/>
      <c r="J67" s="53"/>
      <c r="K67" s="28"/>
      <c r="L67" s="28"/>
      <c r="M67" s="28"/>
      <c r="N67" s="28"/>
      <c r="O67" s="28"/>
      <c r="P67" s="54"/>
      <c r="Q67" s="28"/>
      <c r="R67" s="26"/>
    </row>
    <row r="68" spans="2:18">
      <c r="B68" s="25"/>
      <c r="C68" s="28"/>
      <c r="D68" s="53"/>
      <c r="E68" s="28"/>
      <c r="F68" s="28"/>
      <c r="G68" s="28"/>
      <c r="H68" s="54"/>
      <c r="I68" s="28"/>
      <c r="J68" s="53"/>
      <c r="K68" s="28"/>
      <c r="L68" s="28"/>
      <c r="M68" s="28"/>
      <c r="N68" s="28"/>
      <c r="O68" s="28"/>
      <c r="P68" s="54"/>
      <c r="Q68" s="28"/>
      <c r="R68" s="26"/>
    </row>
    <row r="69" spans="2:18">
      <c r="B69" s="25"/>
      <c r="C69" s="28"/>
      <c r="D69" s="53"/>
      <c r="E69" s="28"/>
      <c r="F69" s="28"/>
      <c r="G69" s="28"/>
      <c r="H69" s="54"/>
      <c r="I69" s="28"/>
      <c r="J69" s="53"/>
      <c r="K69" s="28"/>
      <c r="L69" s="28"/>
      <c r="M69" s="28"/>
      <c r="N69" s="28"/>
      <c r="O69" s="28"/>
      <c r="P69" s="54"/>
      <c r="Q69" s="28"/>
      <c r="R69" s="26"/>
    </row>
    <row r="70" spans="2:18" s="1" customFormat="1" ht="15">
      <c r="B70" s="35"/>
      <c r="C70" s="36"/>
      <c r="D70" s="55" t="s">
        <v>53</v>
      </c>
      <c r="E70" s="56"/>
      <c r="F70" s="56"/>
      <c r="G70" s="57" t="s">
        <v>54</v>
      </c>
      <c r="H70" s="58"/>
      <c r="I70" s="36"/>
      <c r="J70" s="55" t="s">
        <v>53</v>
      </c>
      <c r="K70" s="56"/>
      <c r="L70" s="56"/>
      <c r="M70" s="56"/>
      <c r="N70" s="57" t="s">
        <v>54</v>
      </c>
      <c r="O70" s="56"/>
      <c r="P70" s="58"/>
      <c r="Q70" s="36"/>
      <c r="R70" s="37"/>
    </row>
    <row r="71" spans="2:18" s="1" customFormat="1" ht="14.45" customHeight="1"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1"/>
    </row>
    <row r="75" spans="2:18" s="1" customFormat="1" ht="6.95" customHeight="1"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4"/>
    </row>
    <row r="76" spans="2:18" s="1" customFormat="1" ht="36.950000000000003" customHeight="1">
      <c r="B76" s="35"/>
      <c r="C76" s="220" t="s">
        <v>106</v>
      </c>
      <c r="D76" s="221"/>
      <c r="E76" s="221"/>
      <c r="F76" s="221"/>
      <c r="G76" s="221"/>
      <c r="H76" s="221"/>
      <c r="I76" s="221"/>
      <c r="J76" s="221"/>
      <c r="K76" s="221"/>
      <c r="L76" s="221"/>
      <c r="M76" s="221"/>
      <c r="N76" s="221"/>
      <c r="O76" s="221"/>
      <c r="P76" s="221"/>
      <c r="Q76" s="221"/>
      <c r="R76" s="37"/>
    </row>
    <row r="77" spans="2:18" s="1" customFormat="1" ht="6.95" customHeight="1"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7"/>
    </row>
    <row r="78" spans="2:18" s="1" customFormat="1" ht="30" customHeight="1">
      <c r="B78" s="35"/>
      <c r="C78" s="32" t="s">
        <v>18</v>
      </c>
      <c r="D78" s="36"/>
      <c r="E78" s="36"/>
      <c r="F78" s="256" t="str">
        <f>F6</f>
        <v>IVC Jablunkov - Nový vodovod</v>
      </c>
      <c r="G78" s="257"/>
      <c r="H78" s="257"/>
      <c r="I78" s="257"/>
      <c r="J78" s="257"/>
      <c r="K78" s="257"/>
      <c r="L78" s="257"/>
      <c r="M78" s="257"/>
      <c r="N78" s="257"/>
      <c r="O78" s="257"/>
      <c r="P78" s="257"/>
      <c r="Q78" s="216"/>
      <c r="R78" s="37"/>
    </row>
    <row r="79" spans="2:18" s="1" customFormat="1" ht="36.950000000000003" customHeight="1">
      <c r="B79" s="35"/>
      <c r="C79" s="69" t="s">
        <v>103</v>
      </c>
      <c r="D79" s="36"/>
      <c r="E79" s="36"/>
      <c r="F79" s="248" t="str">
        <f>F7</f>
        <v xml:space="preserve"> IO 01  Nový vodovod</v>
      </c>
      <c r="G79" s="258"/>
      <c r="H79" s="258"/>
      <c r="I79" s="258"/>
      <c r="J79" s="258"/>
      <c r="K79" s="258"/>
      <c r="L79" s="258"/>
      <c r="M79" s="258"/>
      <c r="N79" s="258"/>
      <c r="O79" s="258"/>
      <c r="P79" s="258"/>
      <c r="Q79" s="36"/>
      <c r="R79" s="37"/>
    </row>
    <row r="80" spans="2:18" s="1" customFormat="1" ht="6.95" customHeight="1"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7"/>
    </row>
    <row r="81" spans="2:47" s="1" customFormat="1" ht="18" customHeight="1">
      <c r="B81" s="35"/>
      <c r="C81" s="32" t="s">
        <v>22</v>
      </c>
      <c r="D81" s="36"/>
      <c r="E81" s="36"/>
      <c r="F81" s="30" t="str">
        <f>F9</f>
        <v xml:space="preserve"> </v>
      </c>
      <c r="G81" s="36"/>
      <c r="H81" s="36"/>
      <c r="I81" s="36"/>
      <c r="J81" s="36"/>
      <c r="K81" s="32" t="s">
        <v>24</v>
      </c>
      <c r="L81" s="36"/>
      <c r="M81" s="259" t="str">
        <f>IF(O9="","",O9)</f>
        <v>18. 2. 2018</v>
      </c>
      <c r="N81" s="259"/>
      <c r="O81" s="259"/>
      <c r="P81" s="259"/>
      <c r="Q81" s="36"/>
      <c r="R81" s="37"/>
    </row>
    <row r="82" spans="2:47" s="1" customFormat="1" ht="6.95" customHeight="1"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7"/>
    </row>
    <row r="83" spans="2:47" s="1" customFormat="1" ht="15">
      <c r="B83" s="35"/>
      <c r="C83" s="32" t="s">
        <v>26</v>
      </c>
      <c r="D83" s="36"/>
      <c r="E83" s="36"/>
      <c r="F83" s="30" t="str">
        <f>E12</f>
        <v>Město Jablunkov</v>
      </c>
      <c r="G83" s="36"/>
      <c r="H83" s="36"/>
      <c r="I83" s="36"/>
      <c r="J83" s="36"/>
      <c r="K83" s="32" t="s">
        <v>31</v>
      </c>
      <c r="L83" s="36"/>
      <c r="M83" s="222" t="str">
        <f>E18</f>
        <v>Projekce Guňka s.r.o-Šenov</v>
      </c>
      <c r="N83" s="222"/>
      <c r="O83" s="222"/>
      <c r="P83" s="222"/>
      <c r="Q83" s="222"/>
      <c r="R83" s="37"/>
    </row>
    <row r="84" spans="2:47" s="1" customFormat="1" ht="14.45" customHeight="1">
      <c r="B84" s="35"/>
      <c r="C84" s="32" t="s">
        <v>30</v>
      </c>
      <c r="D84" s="36"/>
      <c r="E84" s="36"/>
      <c r="F84" s="30" t="str">
        <f>IF(E15="","",E15)</f>
        <v xml:space="preserve"> </v>
      </c>
      <c r="G84" s="36"/>
      <c r="H84" s="36"/>
      <c r="I84" s="36"/>
      <c r="J84" s="36"/>
      <c r="K84" s="32" t="s">
        <v>33</v>
      </c>
      <c r="L84" s="36"/>
      <c r="M84" s="222" t="str">
        <f>E21</f>
        <v>PRIVAT Projekt Hlučín</v>
      </c>
      <c r="N84" s="222"/>
      <c r="O84" s="222"/>
      <c r="P84" s="222"/>
      <c r="Q84" s="222"/>
      <c r="R84" s="37"/>
    </row>
    <row r="85" spans="2:47" s="1" customFormat="1" ht="10.35" customHeight="1"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7"/>
    </row>
    <row r="86" spans="2:47" s="1" customFormat="1" ht="29.25" customHeight="1">
      <c r="B86" s="35"/>
      <c r="C86" s="264" t="s">
        <v>107</v>
      </c>
      <c r="D86" s="265"/>
      <c r="E86" s="265"/>
      <c r="F86" s="265"/>
      <c r="G86" s="265"/>
      <c r="H86" s="264" t="s">
        <v>108</v>
      </c>
      <c r="I86" s="266"/>
      <c r="J86" s="266"/>
      <c r="K86" s="264" t="s">
        <v>109</v>
      </c>
      <c r="L86" s="265"/>
      <c r="M86" s="264" t="s">
        <v>110</v>
      </c>
      <c r="N86" s="265"/>
      <c r="O86" s="265"/>
      <c r="P86" s="265"/>
      <c r="Q86" s="265"/>
      <c r="R86" s="37"/>
    </row>
    <row r="87" spans="2:47" s="1" customFormat="1" ht="10.35" customHeight="1"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7"/>
    </row>
    <row r="88" spans="2:47" s="1" customFormat="1" ht="29.25" customHeight="1">
      <c r="B88" s="35"/>
      <c r="C88" s="114" t="s">
        <v>111</v>
      </c>
      <c r="D88" s="36"/>
      <c r="E88" s="36"/>
      <c r="F88" s="36"/>
      <c r="G88" s="36"/>
      <c r="H88" s="238">
        <f>W124</f>
        <v>0</v>
      </c>
      <c r="I88" s="258"/>
      <c r="J88" s="258"/>
      <c r="K88" s="238">
        <f>X124</f>
        <v>0</v>
      </c>
      <c r="L88" s="258"/>
      <c r="M88" s="238">
        <f>M124</f>
        <v>0</v>
      </c>
      <c r="N88" s="267"/>
      <c r="O88" s="267"/>
      <c r="P88" s="267"/>
      <c r="Q88" s="267"/>
      <c r="R88" s="37"/>
      <c r="AU88" s="21" t="s">
        <v>112</v>
      </c>
    </row>
    <row r="89" spans="2:47" s="6" customFormat="1" ht="24.95" customHeight="1">
      <c r="B89" s="115"/>
      <c r="C89" s="116"/>
      <c r="D89" s="117" t="s">
        <v>113</v>
      </c>
      <c r="E89" s="116"/>
      <c r="F89" s="116"/>
      <c r="G89" s="116"/>
      <c r="H89" s="268">
        <f>W125</f>
        <v>0</v>
      </c>
      <c r="I89" s="269"/>
      <c r="J89" s="269"/>
      <c r="K89" s="268">
        <f>X125</f>
        <v>0</v>
      </c>
      <c r="L89" s="269"/>
      <c r="M89" s="268">
        <f>M125</f>
        <v>0</v>
      </c>
      <c r="N89" s="269"/>
      <c r="O89" s="269"/>
      <c r="P89" s="269"/>
      <c r="Q89" s="269"/>
      <c r="R89" s="118"/>
    </row>
    <row r="90" spans="2:47" s="7" customFormat="1" ht="19.899999999999999" customHeight="1">
      <c r="B90" s="119"/>
      <c r="C90" s="120"/>
      <c r="D90" s="121" t="s">
        <v>114</v>
      </c>
      <c r="E90" s="120"/>
      <c r="F90" s="120"/>
      <c r="G90" s="120"/>
      <c r="H90" s="270">
        <f>W126</f>
        <v>0</v>
      </c>
      <c r="I90" s="271"/>
      <c r="J90" s="271"/>
      <c r="K90" s="270">
        <f>X126</f>
        <v>0</v>
      </c>
      <c r="L90" s="271"/>
      <c r="M90" s="270">
        <f>M126</f>
        <v>0</v>
      </c>
      <c r="N90" s="271"/>
      <c r="O90" s="271"/>
      <c r="P90" s="271"/>
      <c r="Q90" s="271"/>
      <c r="R90" s="122"/>
    </row>
    <row r="91" spans="2:47" s="7" customFormat="1" ht="14.85" customHeight="1">
      <c r="B91" s="119"/>
      <c r="C91" s="120"/>
      <c r="D91" s="121" t="s">
        <v>115</v>
      </c>
      <c r="E91" s="120"/>
      <c r="F91" s="120"/>
      <c r="G91" s="120"/>
      <c r="H91" s="270">
        <f>W127</f>
        <v>0</v>
      </c>
      <c r="I91" s="271"/>
      <c r="J91" s="271"/>
      <c r="K91" s="270">
        <f>X127</f>
        <v>0</v>
      </c>
      <c r="L91" s="271"/>
      <c r="M91" s="270">
        <f>M127</f>
        <v>0</v>
      </c>
      <c r="N91" s="271"/>
      <c r="O91" s="271"/>
      <c r="P91" s="271"/>
      <c r="Q91" s="271"/>
      <c r="R91" s="122"/>
    </row>
    <row r="92" spans="2:47" s="7" customFormat="1" ht="14.85" customHeight="1">
      <c r="B92" s="119"/>
      <c r="C92" s="120"/>
      <c r="D92" s="121" t="s">
        <v>116</v>
      </c>
      <c r="E92" s="120"/>
      <c r="F92" s="120"/>
      <c r="G92" s="120"/>
      <c r="H92" s="270">
        <f>W151</f>
        <v>0</v>
      </c>
      <c r="I92" s="271"/>
      <c r="J92" s="271"/>
      <c r="K92" s="270">
        <f>X151</f>
        <v>0</v>
      </c>
      <c r="L92" s="271"/>
      <c r="M92" s="270">
        <f>M151</f>
        <v>0</v>
      </c>
      <c r="N92" s="271"/>
      <c r="O92" s="271"/>
      <c r="P92" s="271"/>
      <c r="Q92" s="271"/>
      <c r="R92" s="122"/>
    </row>
    <row r="93" spans="2:47" s="7" customFormat="1" ht="21.75" customHeight="1">
      <c r="B93" s="119"/>
      <c r="C93" s="120"/>
      <c r="D93" s="121" t="s">
        <v>117</v>
      </c>
      <c r="E93" s="120"/>
      <c r="F93" s="120"/>
      <c r="G93" s="120"/>
      <c r="H93" s="270">
        <f>W177</f>
        <v>0</v>
      </c>
      <c r="I93" s="271"/>
      <c r="J93" s="271"/>
      <c r="K93" s="270">
        <f>X177</f>
        <v>0</v>
      </c>
      <c r="L93" s="271"/>
      <c r="M93" s="270">
        <f>M177</f>
        <v>0</v>
      </c>
      <c r="N93" s="271"/>
      <c r="O93" s="271"/>
      <c r="P93" s="271"/>
      <c r="Q93" s="271"/>
      <c r="R93" s="122"/>
    </row>
    <row r="94" spans="2:47" s="7" customFormat="1" ht="21.75" customHeight="1">
      <c r="B94" s="119"/>
      <c r="C94" s="120"/>
      <c r="D94" s="121" t="s">
        <v>118</v>
      </c>
      <c r="E94" s="120"/>
      <c r="F94" s="120"/>
      <c r="G94" s="120"/>
      <c r="H94" s="270">
        <f>W182</f>
        <v>0</v>
      </c>
      <c r="I94" s="271"/>
      <c r="J94" s="271"/>
      <c r="K94" s="270">
        <f>X182</f>
        <v>0</v>
      </c>
      <c r="L94" s="271"/>
      <c r="M94" s="270">
        <f>M182</f>
        <v>0</v>
      </c>
      <c r="N94" s="271"/>
      <c r="O94" s="271"/>
      <c r="P94" s="271"/>
      <c r="Q94" s="271"/>
      <c r="R94" s="122"/>
    </row>
    <row r="95" spans="2:47" s="7" customFormat="1" ht="21.75" customHeight="1">
      <c r="B95" s="119"/>
      <c r="C95" s="120"/>
      <c r="D95" s="121" t="s">
        <v>119</v>
      </c>
      <c r="E95" s="120"/>
      <c r="F95" s="120"/>
      <c r="G95" s="120"/>
      <c r="H95" s="270">
        <f>W198</f>
        <v>0</v>
      </c>
      <c r="I95" s="271"/>
      <c r="J95" s="271"/>
      <c r="K95" s="270">
        <f>X198</f>
        <v>0</v>
      </c>
      <c r="L95" s="271"/>
      <c r="M95" s="270">
        <f>M198</f>
        <v>0</v>
      </c>
      <c r="N95" s="271"/>
      <c r="O95" s="271"/>
      <c r="P95" s="271"/>
      <c r="Q95" s="271"/>
      <c r="R95" s="122"/>
    </row>
    <row r="96" spans="2:47" s="7" customFormat="1" ht="19.899999999999999" customHeight="1">
      <c r="B96" s="119"/>
      <c r="C96" s="120"/>
      <c r="D96" s="121" t="s">
        <v>120</v>
      </c>
      <c r="E96" s="120"/>
      <c r="F96" s="120"/>
      <c r="G96" s="120"/>
      <c r="H96" s="270">
        <f>W212</f>
        <v>0</v>
      </c>
      <c r="I96" s="271"/>
      <c r="J96" s="271"/>
      <c r="K96" s="270">
        <f>X212</f>
        <v>0</v>
      </c>
      <c r="L96" s="271"/>
      <c r="M96" s="270">
        <f>M212</f>
        <v>0</v>
      </c>
      <c r="N96" s="271"/>
      <c r="O96" s="271"/>
      <c r="P96" s="271"/>
      <c r="Q96" s="271"/>
      <c r="R96" s="122"/>
    </row>
    <row r="97" spans="2:65" s="7" customFormat="1" ht="19.899999999999999" customHeight="1">
      <c r="B97" s="119"/>
      <c r="C97" s="120"/>
      <c r="D97" s="121" t="s">
        <v>121</v>
      </c>
      <c r="E97" s="120"/>
      <c r="F97" s="120"/>
      <c r="G97" s="120"/>
      <c r="H97" s="270">
        <f>W215</f>
        <v>0</v>
      </c>
      <c r="I97" s="271"/>
      <c r="J97" s="271"/>
      <c r="K97" s="270">
        <f>X215</f>
        <v>0</v>
      </c>
      <c r="L97" s="271"/>
      <c r="M97" s="270">
        <f>M215</f>
        <v>0</v>
      </c>
      <c r="N97" s="271"/>
      <c r="O97" s="271"/>
      <c r="P97" s="271"/>
      <c r="Q97" s="271"/>
      <c r="R97" s="122"/>
    </row>
    <row r="98" spans="2:65" s="7" customFormat="1" ht="19.899999999999999" customHeight="1">
      <c r="B98" s="119"/>
      <c r="C98" s="120"/>
      <c r="D98" s="121" t="s">
        <v>122</v>
      </c>
      <c r="E98" s="120"/>
      <c r="F98" s="120"/>
      <c r="G98" s="120"/>
      <c r="H98" s="270">
        <f>W229</f>
        <v>0</v>
      </c>
      <c r="I98" s="271"/>
      <c r="J98" s="271"/>
      <c r="K98" s="270">
        <f>X229</f>
        <v>0</v>
      </c>
      <c r="L98" s="271"/>
      <c r="M98" s="270">
        <f>M229</f>
        <v>0</v>
      </c>
      <c r="N98" s="271"/>
      <c r="O98" s="271"/>
      <c r="P98" s="271"/>
      <c r="Q98" s="271"/>
      <c r="R98" s="122"/>
    </row>
    <row r="99" spans="2:65" s="7" customFormat="1" ht="14.85" customHeight="1">
      <c r="B99" s="119"/>
      <c r="C99" s="120"/>
      <c r="D99" s="121" t="s">
        <v>123</v>
      </c>
      <c r="E99" s="120"/>
      <c r="F99" s="120"/>
      <c r="G99" s="120"/>
      <c r="H99" s="270">
        <f>W235</f>
        <v>0</v>
      </c>
      <c r="I99" s="271"/>
      <c r="J99" s="271"/>
      <c r="K99" s="270">
        <f>X235</f>
        <v>0</v>
      </c>
      <c r="L99" s="271"/>
      <c r="M99" s="270">
        <f>M235</f>
        <v>0</v>
      </c>
      <c r="N99" s="271"/>
      <c r="O99" s="271"/>
      <c r="P99" s="271"/>
      <c r="Q99" s="271"/>
      <c r="R99" s="122"/>
    </row>
    <row r="100" spans="2:65" s="7" customFormat="1" ht="19.899999999999999" customHeight="1">
      <c r="B100" s="119"/>
      <c r="C100" s="120"/>
      <c r="D100" s="121" t="s">
        <v>124</v>
      </c>
      <c r="E100" s="120"/>
      <c r="F100" s="120"/>
      <c r="G100" s="120"/>
      <c r="H100" s="270">
        <f>W331</f>
        <v>0</v>
      </c>
      <c r="I100" s="271"/>
      <c r="J100" s="271"/>
      <c r="K100" s="270">
        <f>X331</f>
        <v>0</v>
      </c>
      <c r="L100" s="271"/>
      <c r="M100" s="270">
        <f>M331</f>
        <v>0</v>
      </c>
      <c r="N100" s="271"/>
      <c r="O100" s="271"/>
      <c r="P100" s="271"/>
      <c r="Q100" s="271"/>
      <c r="R100" s="122"/>
    </row>
    <row r="101" spans="2:65" s="7" customFormat="1" ht="19.899999999999999" customHeight="1">
      <c r="B101" s="119"/>
      <c r="C101" s="120"/>
      <c r="D101" s="121" t="s">
        <v>125</v>
      </c>
      <c r="E101" s="120"/>
      <c r="F101" s="120"/>
      <c r="G101" s="120"/>
      <c r="H101" s="270">
        <f>W342</f>
        <v>0</v>
      </c>
      <c r="I101" s="271"/>
      <c r="J101" s="271"/>
      <c r="K101" s="270">
        <f>X342</f>
        <v>0</v>
      </c>
      <c r="L101" s="271"/>
      <c r="M101" s="270">
        <f>M342</f>
        <v>0</v>
      </c>
      <c r="N101" s="271"/>
      <c r="O101" s="271"/>
      <c r="P101" s="271"/>
      <c r="Q101" s="271"/>
      <c r="R101" s="122"/>
    </row>
    <row r="102" spans="2:65" s="1" customFormat="1" ht="21.75" customHeight="1"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7"/>
    </row>
    <row r="103" spans="2:65" s="1" customFormat="1" ht="29.25" customHeight="1">
      <c r="B103" s="35"/>
      <c r="C103" s="114" t="s">
        <v>126</v>
      </c>
      <c r="D103" s="36"/>
      <c r="E103" s="36"/>
      <c r="F103" s="36"/>
      <c r="G103" s="36"/>
      <c r="H103" s="36"/>
      <c r="I103" s="36"/>
      <c r="J103" s="36"/>
      <c r="K103" s="36"/>
      <c r="L103" s="36"/>
      <c r="M103" s="267">
        <f>ROUND(M104+M105,2)</f>
        <v>0</v>
      </c>
      <c r="N103" s="272"/>
      <c r="O103" s="272"/>
      <c r="P103" s="272"/>
      <c r="Q103" s="272"/>
      <c r="R103" s="37"/>
      <c r="T103" s="123"/>
      <c r="U103" s="124" t="s">
        <v>41</v>
      </c>
    </row>
    <row r="104" spans="2:65" s="1" customFormat="1" ht="18" customHeight="1">
      <c r="B104" s="125"/>
      <c r="C104" s="126"/>
      <c r="D104" s="273" t="s">
        <v>127</v>
      </c>
      <c r="E104" s="273"/>
      <c r="F104" s="273"/>
      <c r="G104" s="273"/>
      <c r="H104" s="273"/>
      <c r="I104" s="126"/>
      <c r="J104" s="126"/>
      <c r="K104" s="126"/>
      <c r="L104" s="126"/>
      <c r="M104" s="274">
        <v>0</v>
      </c>
      <c r="N104" s="274"/>
      <c r="O104" s="274"/>
      <c r="P104" s="274"/>
      <c r="Q104" s="274"/>
      <c r="R104" s="128"/>
      <c r="S104" s="126"/>
      <c r="T104" s="129"/>
      <c r="U104" s="130" t="s">
        <v>42</v>
      </c>
      <c r="V104" s="131"/>
      <c r="W104" s="131"/>
      <c r="X104" s="131"/>
      <c r="Y104" s="131"/>
      <c r="Z104" s="131"/>
      <c r="AA104" s="131"/>
      <c r="AB104" s="131"/>
      <c r="AC104" s="131"/>
      <c r="AD104" s="131"/>
      <c r="AE104" s="131"/>
      <c r="AF104" s="131"/>
      <c r="AG104" s="131"/>
      <c r="AH104" s="131"/>
      <c r="AI104" s="131"/>
      <c r="AJ104" s="131"/>
      <c r="AK104" s="131"/>
      <c r="AL104" s="131"/>
      <c r="AM104" s="131"/>
      <c r="AN104" s="131"/>
      <c r="AO104" s="131"/>
      <c r="AP104" s="131"/>
      <c r="AQ104" s="131"/>
      <c r="AR104" s="131"/>
      <c r="AS104" s="131"/>
      <c r="AT104" s="131"/>
      <c r="AU104" s="131"/>
      <c r="AV104" s="131"/>
      <c r="AW104" s="131"/>
      <c r="AX104" s="131"/>
      <c r="AY104" s="132" t="s">
        <v>128</v>
      </c>
      <c r="AZ104" s="131"/>
      <c r="BA104" s="131"/>
      <c r="BB104" s="131"/>
      <c r="BC104" s="131"/>
      <c r="BD104" s="131"/>
      <c r="BE104" s="133">
        <f>IF(U104="základní",M104,0)</f>
        <v>0</v>
      </c>
      <c r="BF104" s="133">
        <f>IF(U104="snížená",M104,0)</f>
        <v>0</v>
      </c>
      <c r="BG104" s="133">
        <f>IF(U104="zákl. přenesená",M104,0)</f>
        <v>0</v>
      </c>
      <c r="BH104" s="133">
        <f>IF(U104="sníž. přenesená",M104,0)</f>
        <v>0</v>
      </c>
      <c r="BI104" s="133">
        <f>IF(U104="nulová",M104,0)</f>
        <v>0</v>
      </c>
      <c r="BJ104" s="132" t="s">
        <v>87</v>
      </c>
      <c r="BK104" s="131"/>
      <c r="BL104" s="131"/>
      <c r="BM104" s="131"/>
    </row>
    <row r="105" spans="2:65" s="1" customFormat="1" ht="18" customHeight="1">
      <c r="B105" s="125"/>
      <c r="C105" s="126"/>
      <c r="D105" s="127" t="s">
        <v>129</v>
      </c>
      <c r="E105" s="126"/>
      <c r="F105" s="126"/>
      <c r="G105" s="126"/>
      <c r="H105" s="126"/>
      <c r="I105" s="126"/>
      <c r="J105" s="126"/>
      <c r="K105" s="126"/>
      <c r="L105" s="126"/>
      <c r="M105" s="274">
        <v>0</v>
      </c>
      <c r="N105" s="274"/>
      <c r="O105" s="274"/>
      <c r="P105" s="274"/>
      <c r="Q105" s="274"/>
      <c r="R105" s="128"/>
      <c r="S105" s="126"/>
      <c r="T105" s="134"/>
      <c r="U105" s="135" t="s">
        <v>42</v>
      </c>
      <c r="V105" s="131"/>
      <c r="W105" s="131"/>
      <c r="X105" s="131"/>
      <c r="Y105" s="131"/>
      <c r="Z105" s="131"/>
      <c r="AA105" s="131"/>
      <c r="AB105" s="131"/>
      <c r="AC105" s="131"/>
      <c r="AD105" s="131"/>
      <c r="AE105" s="131"/>
      <c r="AF105" s="131"/>
      <c r="AG105" s="131"/>
      <c r="AH105" s="131"/>
      <c r="AI105" s="131"/>
      <c r="AJ105" s="131"/>
      <c r="AK105" s="131"/>
      <c r="AL105" s="131"/>
      <c r="AM105" s="131"/>
      <c r="AN105" s="131"/>
      <c r="AO105" s="131"/>
      <c r="AP105" s="131"/>
      <c r="AQ105" s="131"/>
      <c r="AR105" s="131"/>
      <c r="AS105" s="131"/>
      <c r="AT105" s="131"/>
      <c r="AU105" s="131"/>
      <c r="AV105" s="131"/>
      <c r="AW105" s="131"/>
      <c r="AX105" s="131"/>
      <c r="AY105" s="132" t="s">
        <v>130</v>
      </c>
      <c r="AZ105" s="131"/>
      <c r="BA105" s="131"/>
      <c r="BB105" s="131"/>
      <c r="BC105" s="131"/>
      <c r="BD105" s="131"/>
      <c r="BE105" s="133">
        <f>IF(U105="základní",M105,0)</f>
        <v>0</v>
      </c>
      <c r="BF105" s="133">
        <f>IF(U105="snížená",M105,0)</f>
        <v>0</v>
      </c>
      <c r="BG105" s="133">
        <f>IF(U105="zákl. přenesená",M105,0)</f>
        <v>0</v>
      </c>
      <c r="BH105" s="133">
        <f>IF(U105="sníž. přenesená",M105,0)</f>
        <v>0</v>
      </c>
      <c r="BI105" s="133">
        <f>IF(U105="nulová",M105,0)</f>
        <v>0</v>
      </c>
      <c r="BJ105" s="132" t="s">
        <v>87</v>
      </c>
      <c r="BK105" s="131"/>
      <c r="BL105" s="131"/>
      <c r="BM105" s="131"/>
    </row>
    <row r="106" spans="2:65" s="1" customFormat="1"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7"/>
    </row>
    <row r="107" spans="2:65" s="1" customFormat="1" ht="29.25" customHeight="1">
      <c r="B107" s="35"/>
      <c r="C107" s="104" t="s">
        <v>95</v>
      </c>
      <c r="D107" s="105"/>
      <c r="E107" s="105"/>
      <c r="F107" s="105"/>
      <c r="G107" s="105"/>
      <c r="H107" s="105"/>
      <c r="I107" s="105"/>
      <c r="J107" s="105"/>
      <c r="K107" s="105"/>
      <c r="L107" s="245">
        <f>ROUND(SUM(M88+M103),2)</f>
        <v>0</v>
      </c>
      <c r="M107" s="245"/>
      <c r="N107" s="245"/>
      <c r="O107" s="245"/>
      <c r="P107" s="245"/>
      <c r="Q107" s="245"/>
      <c r="R107" s="37"/>
    </row>
    <row r="108" spans="2:65" s="1" customFormat="1" ht="6.95" customHeight="1">
      <c r="B108" s="59"/>
      <c r="C108" s="60"/>
      <c r="D108" s="60"/>
      <c r="E108" s="60"/>
      <c r="F108" s="60"/>
      <c r="G108" s="60"/>
      <c r="H108" s="60"/>
      <c r="I108" s="60"/>
      <c r="J108" s="60"/>
      <c r="K108" s="60"/>
      <c r="L108" s="60"/>
      <c r="M108" s="60"/>
      <c r="N108" s="60"/>
      <c r="O108" s="60"/>
      <c r="P108" s="60"/>
      <c r="Q108" s="60"/>
      <c r="R108" s="61"/>
    </row>
    <row r="112" spans="2:65" s="1" customFormat="1" ht="6.95" customHeight="1">
      <c r="B112" s="62"/>
      <c r="C112" s="63"/>
      <c r="D112" s="63"/>
      <c r="E112" s="63"/>
      <c r="F112" s="63"/>
      <c r="G112" s="63"/>
      <c r="H112" s="63"/>
      <c r="I112" s="63"/>
      <c r="J112" s="63"/>
      <c r="K112" s="63"/>
      <c r="L112" s="63"/>
      <c r="M112" s="63"/>
      <c r="N112" s="63"/>
      <c r="O112" s="63"/>
      <c r="P112" s="63"/>
      <c r="Q112" s="63"/>
      <c r="R112" s="64"/>
    </row>
    <row r="113" spans="2:65" s="1" customFormat="1" ht="36.950000000000003" customHeight="1">
      <c r="B113" s="35"/>
      <c r="C113" s="220" t="s">
        <v>131</v>
      </c>
      <c r="D113" s="258"/>
      <c r="E113" s="258"/>
      <c r="F113" s="258"/>
      <c r="G113" s="258"/>
      <c r="H113" s="258"/>
      <c r="I113" s="258"/>
      <c r="J113" s="258"/>
      <c r="K113" s="258"/>
      <c r="L113" s="258"/>
      <c r="M113" s="258"/>
      <c r="N113" s="258"/>
      <c r="O113" s="258"/>
      <c r="P113" s="258"/>
      <c r="Q113" s="258"/>
      <c r="R113" s="37"/>
    </row>
    <row r="114" spans="2:65" s="1" customFormat="1" ht="6.95" customHeight="1"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7"/>
    </row>
    <row r="115" spans="2:65" s="1" customFormat="1" ht="30" customHeight="1">
      <c r="B115" s="35"/>
      <c r="C115" s="32" t="s">
        <v>18</v>
      </c>
      <c r="D115" s="36"/>
      <c r="E115" s="36"/>
      <c r="F115" s="256" t="str">
        <f>F6</f>
        <v>IVC Jablunkov - Nový vodovod</v>
      </c>
      <c r="G115" s="257"/>
      <c r="H115" s="257"/>
      <c r="I115" s="257"/>
      <c r="J115" s="257"/>
      <c r="K115" s="257"/>
      <c r="L115" s="257"/>
      <c r="M115" s="257"/>
      <c r="N115" s="257"/>
      <c r="O115" s="257"/>
      <c r="P115" s="257"/>
      <c r="Q115" s="216"/>
      <c r="R115" s="37"/>
    </row>
    <row r="116" spans="2:65" s="1" customFormat="1" ht="36.950000000000003" customHeight="1">
      <c r="B116" s="35"/>
      <c r="C116" s="69" t="s">
        <v>103</v>
      </c>
      <c r="D116" s="36"/>
      <c r="E116" s="36"/>
      <c r="F116" s="248" t="str">
        <f>F7</f>
        <v xml:space="preserve"> IO 01  Nový vodovod</v>
      </c>
      <c r="G116" s="258"/>
      <c r="H116" s="258"/>
      <c r="I116" s="258"/>
      <c r="J116" s="258"/>
      <c r="K116" s="258"/>
      <c r="L116" s="258"/>
      <c r="M116" s="258"/>
      <c r="N116" s="258"/>
      <c r="O116" s="258"/>
      <c r="P116" s="258"/>
      <c r="Q116" s="36"/>
      <c r="R116" s="37"/>
    </row>
    <row r="117" spans="2:65" s="1" customFormat="1" ht="6.95" customHeight="1"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7"/>
    </row>
    <row r="118" spans="2:65" s="1" customFormat="1" ht="18" customHeight="1">
      <c r="B118" s="35"/>
      <c r="C118" s="32" t="s">
        <v>22</v>
      </c>
      <c r="D118" s="36"/>
      <c r="E118" s="36"/>
      <c r="F118" s="30" t="str">
        <f>F9</f>
        <v xml:space="preserve"> </v>
      </c>
      <c r="G118" s="36"/>
      <c r="H118" s="36"/>
      <c r="I118" s="36"/>
      <c r="J118" s="36"/>
      <c r="K118" s="32" t="s">
        <v>24</v>
      </c>
      <c r="L118" s="36"/>
      <c r="M118" s="259" t="str">
        <f>IF(O9="","",O9)</f>
        <v>18. 2. 2018</v>
      </c>
      <c r="N118" s="259"/>
      <c r="O118" s="259"/>
      <c r="P118" s="259"/>
      <c r="Q118" s="36"/>
      <c r="R118" s="37"/>
    </row>
    <row r="119" spans="2:65" s="1" customFormat="1" ht="6.95" customHeight="1"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7"/>
    </row>
    <row r="120" spans="2:65" s="1" customFormat="1" ht="15">
      <c r="B120" s="35"/>
      <c r="C120" s="32" t="s">
        <v>26</v>
      </c>
      <c r="D120" s="36"/>
      <c r="E120" s="36"/>
      <c r="F120" s="30" t="str">
        <f>E12</f>
        <v>Město Jablunkov</v>
      </c>
      <c r="G120" s="36"/>
      <c r="H120" s="36"/>
      <c r="I120" s="36"/>
      <c r="J120" s="36"/>
      <c r="K120" s="32" t="s">
        <v>31</v>
      </c>
      <c r="L120" s="36"/>
      <c r="M120" s="222" t="str">
        <f>E18</f>
        <v>Projekce Guňka s.r.o-Šenov</v>
      </c>
      <c r="N120" s="222"/>
      <c r="O120" s="222"/>
      <c r="P120" s="222"/>
      <c r="Q120" s="222"/>
      <c r="R120" s="37"/>
    </row>
    <row r="121" spans="2:65" s="1" customFormat="1" ht="14.45" customHeight="1">
      <c r="B121" s="35"/>
      <c r="C121" s="32" t="s">
        <v>30</v>
      </c>
      <c r="D121" s="36"/>
      <c r="E121" s="36"/>
      <c r="F121" s="30" t="str">
        <f>IF(E15="","",E15)</f>
        <v xml:space="preserve"> </v>
      </c>
      <c r="G121" s="36"/>
      <c r="H121" s="36"/>
      <c r="I121" s="36"/>
      <c r="J121" s="36"/>
      <c r="K121" s="32" t="s">
        <v>33</v>
      </c>
      <c r="L121" s="36"/>
      <c r="M121" s="222" t="str">
        <f>E21</f>
        <v>PRIVAT Projekt Hlučín</v>
      </c>
      <c r="N121" s="222"/>
      <c r="O121" s="222"/>
      <c r="P121" s="222"/>
      <c r="Q121" s="222"/>
      <c r="R121" s="37"/>
    </row>
    <row r="122" spans="2:65" s="1" customFormat="1" ht="10.35" customHeight="1"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7"/>
    </row>
    <row r="123" spans="2:65" s="8" customFormat="1" ht="29.25" customHeight="1">
      <c r="B123" s="136"/>
      <c r="C123" s="137" t="s">
        <v>132</v>
      </c>
      <c r="D123" s="138" t="s">
        <v>133</v>
      </c>
      <c r="E123" s="138" t="s">
        <v>59</v>
      </c>
      <c r="F123" s="275" t="s">
        <v>134</v>
      </c>
      <c r="G123" s="275"/>
      <c r="H123" s="275"/>
      <c r="I123" s="275"/>
      <c r="J123" s="138" t="s">
        <v>135</v>
      </c>
      <c r="K123" s="138" t="s">
        <v>136</v>
      </c>
      <c r="L123" s="138" t="s">
        <v>137</v>
      </c>
      <c r="M123" s="275" t="s">
        <v>138</v>
      </c>
      <c r="N123" s="275"/>
      <c r="O123" s="275"/>
      <c r="P123" s="275" t="s">
        <v>110</v>
      </c>
      <c r="Q123" s="276"/>
      <c r="R123" s="139"/>
      <c r="T123" s="76" t="s">
        <v>139</v>
      </c>
      <c r="U123" s="77" t="s">
        <v>41</v>
      </c>
      <c r="V123" s="77" t="s">
        <v>140</v>
      </c>
      <c r="W123" s="77" t="s">
        <v>141</v>
      </c>
      <c r="X123" s="77" t="s">
        <v>142</v>
      </c>
      <c r="Y123" s="77" t="s">
        <v>143</v>
      </c>
      <c r="Z123" s="77" t="s">
        <v>144</v>
      </c>
      <c r="AA123" s="77" t="s">
        <v>145</v>
      </c>
      <c r="AB123" s="77" t="s">
        <v>146</v>
      </c>
      <c r="AC123" s="77" t="s">
        <v>147</v>
      </c>
      <c r="AD123" s="78" t="s">
        <v>148</v>
      </c>
    </row>
    <row r="124" spans="2:65" s="1" customFormat="1" ht="29.25" customHeight="1">
      <c r="B124" s="35"/>
      <c r="C124" s="80" t="s">
        <v>104</v>
      </c>
      <c r="D124" s="36"/>
      <c r="E124" s="36"/>
      <c r="F124" s="36"/>
      <c r="G124" s="36"/>
      <c r="H124" s="36"/>
      <c r="I124" s="36"/>
      <c r="J124" s="36"/>
      <c r="K124" s="36"/>
      <c r="L124" s="36"/>
      <c r="M124" s="301">
        <f>BK124</f>
        <v>0</v>
      </c>
      <c r="N124" s="302"/>
      <c r="O124" s="302"/>
      <c r="P124" s="302"/>
      <c r="Q124" s="302"/>
      <c r="R124" s="37"/>
      <c r="T124" s="79"/>
      <c r="U124" s="51"/>
      <c r="V124" s="51"/>
      <c r="W124" s="140">
        <f>W125</f>
        <v>0</v>
      </c>
      <c r="X124" s="140">
        <f>X125</f>
        <v>0</v>
      </c>
      <c r="Y124" s="51"/>
      <c r="Z124" s="141">
        <f>Z125</f>
        <v>600.62804600000004</v>
      </c>
      <c r="AA124" s="51"/>
      <c r="AB124" s="141">
        <f>AB125</f>
        <v>109.685755</v>
      </c>
      <c r="AC124" s="51"/>
      <c r="AD124" s="142">
        <f>AD125</f>
        <v>47.617440000000002</v>
      </c>
      <c r="AT124" s="21" t="s">
        <v>78</v>
      </c>
      <c r="AU124" s="21" t="s">
        <v>112</v>
      </c>
      <c r="BK124" s="143">
        <f>BK125</f>
        <v>0</v>
      </c>
    </row>
    <row r="125" spans="2:65" s="9" customFormat="1" ht="37.35" customHeight="1">
      <c r="B125" s="144"/>
      <c r="C125" s="145"/>
      <c r="D125" s="146" t="s">
        <v>113</v>
      </c>
      <c r="E125" s="146"/>
      <c r="F125" s="146"/>
      <c r="G125" s="146"/>
      <c r="H125" s="146"/>
      <c r="I125" s="146"/>
      <c r="J125" s="146"/>
      <c r="K125" s="146"/>
      <c r="L125" s="146"/>
      <c r="M125" s="303">
        <f>BK125</f>
        <v>0</v>
      </c>
      <c r="N125" s="268"/>
      <c r="O125" s="268"/>
      <c r="P125" s="268"/>
      <c r="Q125" s="268"/>
      <c r="R125" s="147"/>
      <c r="T125" s="148"/>
      <c r="U125" s="145"/>
      <c r="V125" s="145"/>
      <c r="W125" s="149">
        <f>W126+W212+W215+W229+W331+W342</f>
        <v>0</v>
      </c>
      <c r="X125" s="149">
        <f>X126+X212+X215+X229+X331+X342</f>
        <v>0</v>
      </c>
      <c r="Y125" s="145"/>
      <c r="Z125" s="150">
        <f>Z126+Z212+Z215+Z229+Z331+Z342</f>
        <v>600.62804600000004</v>
      </c>
      <c r="AA125" s="145"/>
      <c r="AB125" s="150">
        <f>AB126+AB212+AB215+AB229+AB331+AB342</f>
        <v>109.685755</v>
      </c>
      <c r="AC125" s="145"/>
      <c r="AD125" s="151">
        <f>AD126+AD212+AD215+AD229+AD331+AD342</f>
        <v>47.617440000000002</v>
      </c>
      <c r="AR125" s="152" t="s">
        <v>87</v>
      </c>
      <c r="AT125" s="153" t="s">
        <v>78</v>
      </c>
      <c r="AU125" s="153" t="s">
        <v>79</v>
      </c>
      <c r="AY125" s="152" t="s">
        <v>149</v>
      </c>
      <c r="BK125" s="154">
        <f>BK126+BK212+BK215+BK229+BK331+BK342</f>
        <v>0</v>
      </c>
    </row>
    <row r="126" spans="2:65" s="9" customFormat="1" ht="19.899999999999999" customHeight="1">
      <c r="B126" s="144"/>
      <c r="C126" s="145"/>
      <c r="D126" s="155" t="s">
        <v>114</v>
      </c>
      <c r="E126" s="155"/>
      <c r="F126" s="155"/>
      <c r="G126" s="155"/>
      <c r="H126" s="155"/>
      <c r="I126" s="155"/>
      <c r="J126" s="155"/>
      <c r="K126" s="155"/>
      <c r="L126" s="155"/>
      <c r="M126" s="304">
        <f>BK126</f>
        <v>0</v>
      </c>
      <c r="N126" s="305"/>
      <c r="O126" s="305"/>
      <c r="P126" s="305"/>
      <c r="Q126" s="305"/>
      <c r="R126" s="147"/>
      <c r="T126" s="148"/>
      <c r="U126" s="145"/>
      <c r="V126" s="145"/>
      <c r="W126" s="149">
        <f>W127+W151</f>
        <v>0</v>
      </c>
      <c r="X126" s="149">
        <f>X127+X151</f>
        <v>0</v>
      </c>
      <c r="Y126" s="145"/>
      <c r="Z126" s="150">
        <f>Z127+Z151</f>
        <v>265.19397400000003</v>
      </c>
      <c r="AA126" s="145"/>
      <c r="AB126" s="150">
        <f>AB127+AB151</f>
        <v>100.5694</v>
      </c>
      <c r="AC126" s="145"/>
      <c r="AD126" s="151">
        <f>AD127+AD151</f>
        <v>47.617440000000002</v>
      </c>
      <c r="AR126" s="152" t="s">
        <v>87</v>
      </c>
      <c r="AT126" s="153" t="s">
        <v>78</v>
      </c>
      <c r="AU126" s="153" t="s">
        <v>87</v>
      </c>
      <c r="AY126" s="152" t="s">
        <v>149</v>
      </c>
      <c r="BK126" s="154">
        <f>BK127+BK151</f>
        <v>0</v>
      </c>
    </row>
    <row r="127" spans="2:65" s="9" customFormat="1" ht="14.85" customHeight="1">
      <c r="B127" s="144"/>
      <c r="C127" s="145"/>
      <c r="D127" s="155" t="s">
        <v>115</v>
      </c>
      <c r="E127" s="155"/>
      <c r="F127" s="155"/>
      <c r="G127" s="155"/>
      <c r="H127" s="155"/>
      <c r="I127" s="155"/>
      <c r="J127" s="155"/>
      <c r="K127" s="155"/>
      <c r="L127" s="155"/>
      <c r="M127" s="306">
        <f>BK127</f>
        <v>0</v>
      </c>
      <c r="N127" s="307"/>
      <c r="O127" s="307"/>
      <c r="P127" s="307"/>
      <c r="Q127" s="307"/>
      <c r="R127" s="147"/>
      <c r="T127" s="148"/>
      <c r="U127" s="145"/>
      <c r="V127" s="145"/>
      <c r="W127" s="149">
        <f>SUM(W128:W150)</f>
        <v>0</v>
      </c>
      <c r="X127" s="149">
        <f>SUM(X128:X150)</f>
        <v>0</v>
      </c>
      <c r="Y127" s="145"/>
      <c r="Z127" s="150">
        <f>SUM(Z128:Z150)</f>
        <v>119.8998</v>
      </c>
      <c r="AA127" s="145"/>
      <c r="AB127" s="150">
        <f>SUM(AB128:AB150)</f>
        <v>1.5194000000000001</v>
      </c>
      <c r="AC127" s="145"/>
      <c r="AD127" s="151">
        <f>SUM(AD128:AD150)</f>
        <v>47.617440000000002</v>
      </c>
      <c r="AR127" s="152" t="s">
        <v>87</v>
      </c>
      <c r="AT127" s="153" t="s">
        <v>78</v>
      </c>
      <c r="AU127" s="153" t="s">
        <v>101</v>
      </c>
      <c r="AY127" s="152" t="s">
        <v>149</v>
      </c>
      <c r="BK127" s="154">
        <f>SUM(BK128:BK150)</f>
        <v>0</v>
      </c>
    </row>
    <row r="128" spans="2:65" s="1" customFormat="1" ht="18" customHeight="1">
      <c r="B128" s="125"/>
      <c r="C128" s="156" t="s">
        <v>87</v>
      </c>
      <c r="D128" s="156" t="s">
        <v>150</v>
      </c>
      <c r="E128" s="157" t="s">
        <v>151</v>
      </c>
      <c r="F128" s="277" t="s">
        <v>152</v>
      </c>
      <c r="G128" s="277"/>
      <c r="H128" s="277"/>
      <c r="I128" s="277"/>
      <c r="J128" s="158" t="s">
        <v>153</v>
      </c>
      <c r="K128" s="159">
        <v>1</v>
      </c>
      <c r="L128" s="160">
        <v>0</v>
      </c>
      <c r="M128" s="278">
        <v>0</v>
      </c>
      <c r="N128" s="278"/>
      <c r="O128" s="278"/>
      <c r="P128" s="278">
        <f t="shared" ref="P128:P140" si="0">ROUND(V128*K128,2)</f>
        <v>0</v>
      </c>
      <c r="Q128" s="278"/>
      <c r="R128" s="128"/>
      <c r="T128" s="161" t="s">
        <v>5</v>
      </c>
      <c r="U128" s="44" t="s">
        <v>42</v>
      </c>
      <c r="V128" s="110">
        <f t="shared" ref="V128:V140" si="1">L128+M128</f>
        <v>0</v>
      </c>
      <c r="W128" s="110">
        <f t="shared" ref="W128:W140" si="2">ROUND(L128*K128,2)</f>
        <v>0</v>
      </c>
      <c r="X128" s="110">
        <f t="shared" ref="X128:X140" si="3">ROUND(M128*K128,2)</f>
        <v>0</v>
      </c>
      <c r="Y128" s="162">
        <v>0</v>
      </c>
      <c r="Z128" s="162">
        <f t="shared" ref="Z128:Z140" si="4">Y128*K128</f>
        <v>0</v>
      </c>
      <c r="AA128" s="162">
        <v>0</v>
      </c>
      <c r="AB128" s="162">
        <f t="shared" ref="AB128:AB140" si="5">AA128*K128</f>
        <v>0</v>
      </c>
      <c r="AC128" s="162">
        <v>0</v>
      </c>
      <c r="AD128" s="163">
        <f t="shared" ref="AD128:AD140" si="6">AC128*K128</f>
        <v>0</v>
      </c>
      <c r="AR128" s="21" t="s">
        <v>154</v>
      </c>
      <c r="AT128" s="21" t="s">
        <v>150</v>
      </c>
      <c r="AU128" s="21" t="s">
        <v>155</v>
      </c>
      <c r="AY128" s="21" t="s">
        <v>149</v>
      </c>
      <c r="BE128" s="164">
        <f t="shared" ref="BE128:BE140" si="7">IF(U128="základní",P128,0)</f>
        <v>0</v>
      </c>
      <c r="BF128" s="164">
        <f t="shared" ref="BF128:BF140" si="8">IF(U128="snížená",P128,0)</f>
        <v>0</v>
      </c>
      <c r="BG128" s="164">
        <f t="shared" ref="BG128:BG140" si="9">IF(U128="zákl. přenesená",P128,0)</f>
        <v>0</v>
      </c>
      <c r="BH128" s="164">
        <f t="shared" ref="BH128:BH140" si="10">IF(U128="sníž. přenesená",P128,0)</f>
        <v>0</v>
      </c>
      <c r="BI128" s="164">
        <f t="shared" ref="BI128:BI140" si="11">IF(U128="nulová",P128,0)</f>
        <v>0</v>
      </c>
      <c r="BJ128" s="21" t="s">
        <v>87</v>
      </c>
      <c r="BK128" s="164">
        <f t="shared" ref="BK128:BK140" si="12">ROUND(V128*K128,2)</f>
        <v>0</v>
      </c>
      <c r="BL128" s="21" t="s">
        <v>154</v>
      </c>
      <c r="BM128" s="21" t="s">
        <v>156</v>
      </c>
    </row>
    <row r="129" spans="2:65" s="1" customFormat="1" ht="18" customHeight="1">
      <c r="B129" s="125"/>
      <c r="C129" s="156" t="s">
        <v>101</v>
      </c>
      <c r="D129" s="156" t="s">
        <v>150</v>
      </c>
      <c r="E129" s="157" t="s">
        <v>157</v>
      </c>
      <c r="F129" s="279" t="s">
        <v>609</v>
      </c>
      <c r="G129" s="277"/>
      <c r="H129" s="277"/>
      <c r="I129" s="277"/>
      <c r="J129" s="158" t="s">
        <v>153</v>
      </c>
      <c r="K129" s="159">
        <v>1</v>
      </c>
      <c r="L129" s="160">
        <v>0</v>
      </c>
      <c r="M129" s="278">
        <v>0</v>
      </c>
      <c r="N129" s="278"/>
      <c r="O129" s="278"/>
      <c r="P129" s="278">
        <f t="shared" si="0"/>
        <v>0</v>
      </c>
      <c r="Q129" s="278"/>
      <c r="R129" s="128"/>
      <c r="T129" s="161" t="s">
        <v>5</v>
      </c>
      <c r="U129" s="44" t="s">
        <v>42</v>
      </c>
      <c r="V129" s="110">
        <f t="shared" si="1"/>
        <v>0</v>
      </c>
      <c r="W129" s="110">
        <f t="shared" si="2"/>
        <v>0</v>
      </c>
      <c r="X129" s="110">
        <f t="shared" si="3"/>
        <v>0</v>
      </c>
      <c r="Y129" s="162">
        <v>0</v>
      </c>
      <c r="Z129" s="162">
        <f t="shared" si="4"/>
        <v>0</v>
      </c>
      <c r="AA129" s="162">
        <v>0</v>
      </c>
      <c r="AB129" s="162">
        <f t="shared" si="5"/>
        <v>0</v>
      </c>
      <c r="AC129" s="162">
        <v>0</v>
      </c>
      <c r="AD129" s="163">
        <f t="shared" si="6"/>
        <v>0</v>
      </c>
      <c r="AR129" s="21" t="s">
        <v>154</v>
      </c>
      <c r="AT129" s="21" t="s">
        <v>150</v>
      </c>
      <c r="AU129" s="21" t="s">
        <v>155</v>
      </c>
      <c r="AY129" s="21" t="s">
        <v>149</v>
      </c>
      <c r="BE129" s="164">
        <f t="shared" si="7"/>
        <v>0</v>
      </c>
      <c r="BF129" s="164">
        <f t="shared" si="8"/>
        <v>0</v>
      </c>
      <c r="BG129" s="164">
        <f t="shared" si="9"/>
        <v>0</v>
      </c>
      <c r="BH129" s="164">
        <f t="shared" si="10"/>
        <v>0</v>
      </c>
      <c r="BI129" s="164">
        <f t="shared" si="11"/>
        <v>0</v>
      </c>
      <c r="BJ129" s="21" t="s">
        <v>87</v>
      </c>
      <c r="BK129" s="164">
        <f t="shared" si="12"/>
        <v>0</v>
      </c>
      <c r="BL129" s="21" t="s">
        <v>154</v>
      </c>
      <c r="BM129" s="21" t="s">
        <v>158</v>
      </c>
    </row>
    <row r="130" spans="2:65" s="1" customFormat="1" ht="18" customHeight="1">
      <c r="B130" s="125"/>
      <c r="C130" s="156" t="s">
        <v>155</v>
      </c>
      <c r="D130" s="156" t="s">
        <v>150</v>
      </c>
      <c r="E130" s="157" t="s">
        <v>159</v>
      </c>
      <c r="F130" s="277" t="s">
        <v>160</v>
      </c>
      <c r="G130" s="277"/>
      <c r="H130" s="277"/>
      <c r="I130" s="277"/>
      <c r="J130" s="158" t="s">
        <v>153</v>
      </c>
      <c r="K130" s="159">
        <v>2</v>
      </c>
      <c r="L130" s="160">
        <v>0</v>
      </c>
      <c r="M130" s="278">
        <v>0</v>
      </c>
      <c r="N130" s="278"/>
      <c r="O130" s="278"/>
      <c r="P130" s="278">
        <f t="shared" si="0"/>
        <v>0</v>
      </c>
      <c r="Q130" s="278"/>
      <c r="R130" s="128"/>
      <c r="T130" s="161" t="s">
        <v>5</v>
      </c>
      <c r="U130" s="44" t="s">
        <v>42</v>
      </c>
      <c r="V130" s="110">
        <f t="shared" si="1"/>
        <v>0</v>
      </c>
      <c r="W130" s="110">
        <f t="shared" si="2"/>
        <v>0</v>
      </c>
      <c r="X130" s="110">
        <f t="shared" si="3"/>
        <v>0</v>
      </c>
      <c r="Y130" s="162">
        <v>0</v>
      </c>
      <c r="Z130" s="162">
        <f t="shared" si="4"/>
        <v>0</v>
      </c>
      <c r="AA130" s="162">
        <v>0</v>
      </c>
      <c r="AB130" s="162">
        <f t="shared" si="5"/>
        <v>0</v>
      </c>
      <c r="AC130" s="162">
        <v>0</v>
      </c>
      <c r="AD130" s="163">
        <f t="shared" si="6"/>
        <v>0</v>
      </c>
      <c r="AR130" s="21" t="s">
        <v>154</v>
      </c>
      <c r="AT130" s="21" t="s">
        <v>150</v>
      </c>
      <c r="AU130" s="21" t="s">
        <v>155</v>
      </c>
      <c r="AY130" s="21" t="s">
        <v>149</v>
      </c>
      <c r="BE130" s="164">
        <f t="shared" si="7"/>
        <v>0</v>
      </c>
      <c r="BF130" s="164">
        <f t="shared" si="8"/>
        <v>0</v>
      </c>
      <c r="BG130" s="164">
        <f t="shared" si="9"/>
        <v>0</v>
      </c>
      <c r="BH130" s="164">
        <f t="shared" si="10"/>
        <v>0</v>
      </c>
      <c r="BI130" s="164">
        <f t="shared" si="11"/>
        <v>0</v>
      </c>
      <c r="BJ130" s="21" t="s">
        <v>87</v>
      </c>
      <c r="BK130" s="164">
        <f t="shared" si="12"/>
        <v>0</v>
      </c>
      <c r="BL130" s="21" t="s">
        <v>154</v>
      </c>
      <c r="BM130" s="21" t="s">
        <v>161</v>
      </c>
    </row>
    <row r="131" spans="2:65" s="1" customFormat="1" ht="31.5" customHeight="1">
      <c r="B131" s="125"/>
      <c r="C131" s="156" t="s">
        <v>154</v>
      </c>
      <c r="D131" s="156" t="s">
        <v>150</v>
      </c>
      <c r="E131" s="157" t="s">
        <v>162</v>
      </c>
      <c r="F131" s="279" t="s">
        <v>610</v>
      </c>
      <c r="G131" s="277"/>
      <c r="H131" s="277"/>
      <c r="I131" s="277"/>
      <c r="J131" s="158" t="s">
        <v>153</v>
      </c>
      <c r="K131" s="159">
        <v>1</v>
      </c>
      <c r="L131" s="160">
        <v>0</v>
      </c>
      <c r="M131" s="278">
        <v>0</v>
      </c>
      <c r="N131" s="278"/>
      <c r="O131" s="278"/>
      <c r="P131" s="278">
        <f t="shared" si="0"/>
        <v>0</v>
      </c>
      <c r="Q131" s="278"/>
      <c r="R131" s="128"/>
      <c r="T131" s="161" t="s">
        <v>5</v>
      </c>
      <c r="U131" s="44" t="s">
        <v>42</v>
      </c>
      <c r="V131" s="110">
        <f t="shared" si="1"/>
        <v>0</v>
      </c>
      <c r="W131" s="110">
        <f t="shared" si="2"/>
        <v>0</v>
      </c>
      <c r="X131" s="110">
        <f t="shared" si="3"/>
        <v>0</v>
      </c>
      <c r="Y131" s="162">
        <v>0</v>
      </c>
      <c r="Z131" s="162">
        <f t="shared" si="4"/>
        <v>0</v>
      </c>
      <c r="AA131" s="162">
        <v>0</v>
      </c>
      <c r="AB131" s="162">
        <f t="shared" si="5"/>
        <v>0</v>
      </c>
      <c r="AC131" s="162">
        <v>0</v>
      </c>
      <c r="AD131" s="163">
        <f t="shared" si="6"/>
        <v>0</v>
      </c>
      <c r="AR131" s="21" t="s">
        <v>154</v>
      </c>
      <c r="AT131" s="21" t="s">
        <v>150</v>
      </c>
      <c r="AU131" s="21" t="s">
        <v>155</v>
      </c>
      <c r="AY131" s="21" t="s">
        <v>149</v>
      </c>
      <c r="BE131" s="164">
        <f t="shared" si="7"/>
        <v>0</v>
      </c>
      <c r="BF131" s="164">
        <f t="shared" si="8"/>
        <v>0</v>
      </c>
      <c r="BG131" s="164">
        <f t="shared" si="9"/>
        <v>0</v>
      </c>
      <c r="BH131" s="164">
        <f t="shared" si="10"/>
        <v>0</v>
      </c>
      <c r="BI131" s="164">
        <f t="shared" si="11"/>
        <v>0</v>
      </c>
      <c r="BJ131" s="21" t="s">
        <v>87</v>
      </c>
      <c r="BK131" s="164">
        <f t="shared" si="12"/>
        <v>0</v>
      </c>
      <c r="BL131" s="21" t="s">
        <v>154</v>
      </c>
      <c r="BM131" s="21" t="s">
        <v>163</v>
      </c>
    </row>
    <row r="132" spans="2:65" s="1" customFormat="1" ht="18" customHeight="1">
      <c r="B132" s="125"/>
      <c r="C132" s="156" t="s">
        <v>164</v>
      </c>
      <c r="D132" s="156" t="s">
        <v>150</v>
      </c>
      <c r="E132" s="157" t="s">
        <v>165</v>
      </c>
      <c r="F132" s="277" t="s">
        <v>166</v>
      </c>
      <c r="G132" s="277"/>
      <c r="H132" s="277"/>
      <c r="I132" s="277"/>
      <c r="J132" s="158" t="s">
        <v>153</v>
      </c>
      <c r="K132" s="159">
        <v>2</v>
      </c>
      <c r="L132" s="160">
        <v>0</v>
      </c>
      <c r="M132" s="278">
        <v>0</v>
      </c>
      <c r="N132" s="278"/>
      <c r="O132" s="278"/>
      <c r="P132" s="278">
        <f t="shared" si="0"/>
        <v>0</v>
      </c>
      <c r="Q132" s="278"/>
      <c r="R132" s="128"/>
      <c r="T132" s="161" t="s">
        <v>5</v>
      </c>
      <c r="U132" s="44" t="s">
        <v>42</v>
      </c>
      <c r="V132" s="110">
        <f t="shared" si="1"/>
        <v>0</v>
      </c>
      <c r="W132" s="110">
        <f t="shared" si="2"/>
        <v>0</v>
      </c>
      <c r="X132" s="110">
        <f t="shared" si="3"/>
        <v>0</v>
      </c>
      <c r="Y132" s="162">
        <v>0</v>
      </c>
      <c r="Z132" s="162">
        <f t="shared" si="4"/>
        <v>0</v>
      </c>
      <c r="AA132" s="162">
        <v>0</v>
      </c>
      <c r="AB132" s="162">
        <f t="shared" si="5"/>
        <v>0</v>
      </c>
      <c r="AC132" s="162">
        <v>0</v>
      </c>
      <c r="AD132" s="163">
        <f t="shared" si="6"/>
        <v>0</v>
      </c>
      <c r="AR132" s="21" t="s">
        <v>154</v>
      </c>
      <c r="AT132" s="21" t="s">
        <v>150</v>
      </c>
      <c r="AU132" s="21" t="s">
        <v>155</v>
      </c>
      <c r="AY132" s="21" t="s">
        <v>149</v>
      </c>
      <c r="BE132" s="164">
        <f t="shared" si="7"/>
        <v>0</v>
      </c>
      <c r="BF132" s="164">
        <f t="shared" si="8"/>
        <v>0</v>
      </c>
      <c r="BG132" s="164">
        <f t="shared" si="9"/>
        <v>0</v>
      </c>
      <c r="BH132" s="164">
        <f t="shared" si="10"/>
        <v>0</v>
      </c>
      <c r="BI132" s="164">
        <f t="shared" si="11"/>
        <v>0</v>
      </c>
      <c r="BJ132" s="21" t="s">
        <v>87</v>
      </c>
      <c r="BK132" s="164">
        <f t="shared" si="12"/>
        <v>0</v>
      </c>
      <c r="BL132" s="21" t="s">
        <v>154</v>
      </c>
      <c r="BM132" s="21" t="s">
        <v>167</v>
      </c>
    </row>
    <row r="133" spans="2:65" s="1" customFormat="1" ht="18" customHeight="1">
      <c r="B133" s="125"/>
      <c r="C133" s="156" t="s">
        <v>168</v>
      </c>
      <c r="D133" s="156" t="s">
        <v>150</v>
      </c>
      <c r="E133" s="157" t="s">
        <v>169</v>
      </c>
      <c r="F133" s="277" t="s">
        <v>170</v>
      </c>
      <c r="G133" s="277"/>
      <c r="H133" s="277"/>
      <c r="I133" s="277"/>
      <c r="J133" s="158" t="s">
        <v>153</v>
      </c>
      <c r="K133" s="159">
        <v>1</v>
      </c>
      <c r="L133" s="160">
        <v>0</v>
      </c>
      <c r="M133" s="278">
        <v>0</v>
      </c>
      <c r="N133" s="278"/>
      <c r="O133" s="278"/>
      <c r="P133" s="278">
        <f t="shared" si="0"/>
        <v>0</v>
      </c>
      <c r="Q133" s="278"/>
      <c r="R133" s="128"/>
      <c r="T133" s="161" t="s">
        <v>5</v>
      </c>
      <c r="U133" s="44" t="s">
        <v>42</v>
      </c>
      <c r="V133" s="110">
        <f t="shared" si="1"/>
        <v>0</v>
      </c>
      <c r="W133" s="110">
        <f t="shared" si="2"/>
        <v>0</v>
      </c>
      <c r="X133" s="110">
        <f t="shared" si="3"/>
        <v>0</v>
      </c>
      <c r="Y133" s="162">
        <v>0</v>
      </c>
      <c r="Z133" s="162">
        <f t="shared" si="4"/>
        <v>0</v>
      </c>
      <c r="AA133" s="162">
        <v>0</v>
      </c>
      <c r="AB133" s="162">
        <f t="shared" si="5"/>
        <v>0</v>
      </c>
      <c r="AC133" s="162">
        <v>0</v>
      </c>
      <c r="AD133" s="163">
        <f t="shared" si="6"/>
        <v>0</v>
      </c>
      <c r="AR133" s="21" t="s">
        <v>154</v>
      </c>
      <c r="AT133" s="21" t="s">
        <v>150</v>
      </c>
      <c r="AU133" s="21" t="s">
        <v>155</v>
      </c>
      <c r="AY133" s="21" t="s">
        <v>149</v>
      </c>
      <c r="BE133" s="164">
        <f t="shared" si="7"/>
        <v>0</v>
      </c>
      <c r="BF133" s="164">
        <f t="shared" si="8"/>
        <v>0</v>
      </c>
      <c r="BG133" s="164">
        <f t="shared" si="9"/>
        <v>0</v>
      </c>
      <c r="BH133" s="164">
        <f t="shared" si="10"/>
        <v>0</v>
      </c>
      <c r="BI133" s="164">
        <f t="shared" si="11"/>
        <v>0</v>
      </c>
      <c r="BJ133" s="21" t="s">
        <v>87</v>
      </c>
      <c r="BK133" s="164">
        <f t="shared" si="12"/>
        <v>0</v>
      </c>
      <c r="BL133" s="21" t="s">
        <v>154</v>
      </c>
      <c r="BM133" s="21" t="s">
        <v>171</v>
      </c>
    </row>
    <row r="134" spans="2:65" s="1" customFormat="1" ht="18" customHeight="1">
      <c r="B134" s="125"/>
      <c r="C134" s="156" t="s">
        <v>172</v>
      </c>
      <c r="D134" s="156" t="s">
        <v>150</v>
      </c>
      <c r="E134" s="157" t="s">
        <v>173</v>
      </c>
      <c r="F134" s="277" t="s">
        <v>174</v>
      </c>
      <c r="G134" s="277"/>
      <c r="H134" s="277"/>
      <c r="I134" s="277"/>
      <c r="J134" s="158" t="s">
        <v>153</v>
      </c>
      <c r="K134" s="159">
        <v>1</v>
      </c>
      <c r="L134" s="160">
        <v>0</v>
      </c>
      <c r="M134" s="278">
        <v>0</v>
      </c>
      <c r="N134" s="278"/>
      <c r="O134" s="278"/>
      <c r="P134" s="278">
        <f t="shared" si="0"/>
        <v>0</v>
      </c>
      <c r="Q134" s="278"/>
      <c r="R134" s="128"/>
      <c r="T134" s="161" t="s">
        <v>5</v>
      </c>
      <c r="U134" s="44" t="s">
        <v>42</v>
      </c>
      <c r="V134" s="110">
        <f t="shared" si="1"/>
        <v>0</v>
      </c>
      <c r="W134" s="110">
        <f t="shared" si="2"/>
        <v>0</v>
      </c>
      <c r="X134" s="110">
        <f t="shared" si="3"/>
        <v>0</v>
      </c>
      <c r="Y134" s="162">
        <v>0</v>
      </c>
      <c r="Z134" s="162">
        <f t="shared" si="4"/>
        <v>0</v>
      </c>
      <c r="AA134" s="162">
        <v>0</v>
      </c>
      <c r="AB134" s="162">
        <f t="shared" si="5"/>
        <v>0</v>
      </c>
      <c r="AC134" s="162">
        <v>0</v>
      </c>
      <c r="AD134" s="163">
        <f t="shared" si="6"/>
        <v>0</v>
      </c>
      <c r="AR134" s="21" t="s">
        <v>154</v>
      </c>
      <c r="AT134" s="21" t="s">
        <v>150</v>
      </c>
      <c r="AU134" s="21" t="s">
        <v>155</v>
      </c>
      <c r="AY134" s="21" t="s">
        <v>149</v>
      </c>
      <c r="BE134" s="164">
        <f t="shared" si="7"/>
        <v>0</v>
      </c>
      <c r="BF134" s="164">
        <f t="shared" si="8"/>
        <v>0</v>
      </c>
      <c r="BG134" s="164">
        <f t="shared" si="9"/>
        <v>0</v>
      </c>
      <c r="BH134" s="164">
        <f t="shared" si="10"/>
        <v>0</v>
      </c>
      <c r="BI134" s="164">
        <f t="shared" si="11"/>
        <v>0</v>
      </c>
      <c r="BJ134" s="21" t="s">
        <v>87</v>
      </c>
      <c r="BK134" s="164">
        <f t="shared" si="12"/>
        <v>0</v>
      </c>
      <c r="BL134" s="21" t="s">
        <v>154</v>
      </c>
      <c r="BM134" s="21" t="s">
        <v>175</v>
      </c>
    </row>
    <row r="135" spans="2:65" s="1" customFormat="1" ht="18" customHeight="1">
      <c r="B135" s="125"/>
      <c r="C135" s="156" t="s">
        <v>176</v>
      </c>
      <c r="D135" s="156" t="s">
        <v>150</v>
      </c>
      <c r="E135" s="157" t="s">
        <v>177</v>
      </c>
      <c r="F135" s="277" t="s">
        <v>178</v>
      </c>
      <c r="G135" s="277"/>
      <c r="H135" s="277"/>
      <c r="I135" s="277"/>
      <c r="J135" s="158" t="s">
        <v>153</v>
      </c>
      <c r="K135" s="159">
        <v>1</v>
      </c>
      <c r="L135" s="160">
        <v>0</v>
      </c>
      <c r="M135" s="278">
        <v>0</v>
      </c>
      <c r="N135" s="278"/>
      <c r="O135" s="278"/>
      <c r="P135" s="278">
        <f t="shared" si="0"/>
        <v>0</v>
      </c>
      <c r="Q135" s="278"/>
      <c r="R135" s="128"/>
      <c r="T135" s="161" t="s">
        <v>5</v>
      </c>
      <c r="U135" s="44" t="s">
        <v>42</v>
      </c>
      <c r="V135" s="110">
        <f t="shared" si="1"/>
        <v>0</v>
      </c>
      <c r="W135" s="110">
        <f t="shared" si="2"/>
        <v>0</v>
      </c>
      <c r="X135" s="110">
        <f t="shared" si="3"/>
        <v>0</v>
      </c>
      <c r="Y135" s="162">
        <v>0</v>
      </c>
      <c r="Z135" s="162">
        <f t="shared" si="4"/>
        <v>0</v>
      </c>
      <c r="AA135" s="162">
        <v>0</v>
      </c>
      <c r="AB135" s="162">
        <f t="shared" si="5"/>
        <v>0</v>
      </c>
      <c r="AC135" s="162">
        <v>0</v>
      </c>
      <c r="AD135" s="163">
        <f t="shared" si="6"/>
        <v>0</v>
      </c>
      <c r="AR135" s="21" t="s">
        <v>154</v>
      </c>
      <c r="AT135" s="21" t="s">
        <v>150</v>
      </c>
      <c r="AU135" s="21" t="s">
        <v>155</v>
      </c>
      <c r="AY135" s="21" t="s">
        <v>149</v>
      </c>
      <c r="BE135" s="164">
        <f t="shared" si="7"/>
        <v>0</v>
      </c>
      <c r="BF135" s="164">
        <f t="shared" si="8"/>
        <v>0</v>
      </c>
      <c r="BG135" s="164">
        <f t="shared" si="9"/>
        <v>0</v>
      </c>
      <c r="BH135" s="164">
        <f t="shared" si="10"/>
        <v>0</v>
      </c>
      <c r="BI135" s="164">
        <f t="shared" si="11"/>
        <v>0</v>
      </c>
      <c r="BJ135" s="21" t="s">
        <v>87</v>
      </c>
      <c r="BK135" s="164">
        <f t="shared" si="12"/>
        <v>0</v>
      </c>
      <c r="BL135" s="21" t="s">
        <v>154</v>
      </c>
      <c r="BM135" s="21" t="s">
        <v>179</v>
      </c>
    </row>
    <row r="136" spans="2:65" s="1" customFormat="1" ht="31.5" customHeight="1">
      <c r="B136" s="125"/>
      <c r="C136" s="156" t="s">
        <v>180</v>
      </c>
      <c r="D136" s="156" t="s">
        <v>150</v>
      </c>
      <c r="E136" s="157" t="s">
        <v>181</v>
      </c>
      <c r="F136" s="277" t="s">
        <v>182</v>
      </c>
      <c r="G136" s="277"/>
      <c r="H136" s="277"/>
      <c r="I136" s="277"/>
      <c r="J136" s="158" t="s">
        <v>153</v>
      </c>
      <c r="K136" s="159">
        <v>1</v>
      </c>
      <c r="L136" s="160">
        <v>0</v>
      </c>
      <c r="M136" s="278">
        <v>0</v>
      </c>
      <c r="N136" s="278"/>
      <c r="O136" s="278"/>
      <c r="P136" s="278">
        <f t="shared" si="0"/>
        <v>0</v>
      </c>
      <c r="Q136" s="278"/>
      <c r="R136" s="128"/>
      <c r="T136" s="161" t="s">
        <v>5</v>
      </c>
      <c r="U136" s="44" t="s">
        <v>42</v>
      </c>
      <c r="V136" s="110">
        <f t="shared" si="1"/>
        <v>0</v>
      </c>
      <c r="W136" s="110">
        <f t="shared" si="2"/>
        <v>0</v>
      </c>
      <c r="X136" s="110">
        <f t="shared" si="3"/>
        <v>0</v>
      </c>
      <c r="Y136" s="162">
        <v>0</v>
      </c>
      <c r="Z136" s="162">
        <f t="shared" si="4"/>
        <v>0</v>
      </c>
      <c r="AA136" s="162">
        <v>0</v>
      </c>
      <c r="AB136" s="162">
        <f t="shared" si="5"/>
        <v>0</v>
      </c>
      <c r="AC136" s="162">
        <v>0</v>
      </c>
      <c r="AD136" s="163">
        <f t="shared" si="6"/>
        <v>0</v>
      </c>
      <c r="AR136" s="21" t="s">
        <v>154</v>
      </c>
      <c r="AT136" s="21" t="s">
        <v>150</v>
      </c>
      <c r="AU136" s="21" t="s">
        <v>155</v>
      </c>
      <c r="AY136" s="21" t="s">
        <v>149</v>
      </c>
      <c r="BE136" s="164">
        <f t="shared" si="7"/>
        <v>0</v>
      </c>
      <c r="BF136" s="164">
        <f t="shared" si="8"/>
        <v>0</v>
      </c>
      <c r="BG136" s="164">
        <f t="shared" si="9"/>
        <v>0</v>
      </c>
      <c r="BH136" s="164">
        <f t="shared" si="10"/>
        <v>0</v>
      </c>
      <c r="BI136" s="164">
        <f t="shared" si="11"/>
        <v>0</v>
      </c>
      <c r="BJ136" s="21" t="s">
        <v>87</v>
      </c>
      <c r="BK136" s="164">
        <f t="shared" si="12"/>
        <v>0</v>
      </c>
      <c r="BL136" s="21" t="s">
        <v>154</v>
      </c>
      <c r="BM136" s="21" t="s">
        <v>183</v>
      </c>
    </row>
    <row r="137" spans="2:65" s="1" customFormat="1" ht="22.5" customHeight="1">
      <c r="B137" s="125"/>
      <c r="C137" s="156" t="s">
        <v>184</v>
      </c>
      <c r="D137" s="156" t="s">
        <v>150</v>
      </c>
      <c r="E137" s="157" t="s">
        <v>185</v>
      </c>
      <c r="F137" s="279" t="s">
        <v>611</v>
      </c>
      <c r="G137" s="277"/>
      <c r="H137" s="277"/>
      <c r="I137" s="277"/>
      <c r="J137" s="158" t="s">
        <v>153</v>
      </c>
      <c r="K137" s="159">
        <v>1</v>
      </c>
      <c r="L137" s="160">
        <v>0</v>
      </c>
      <c r="M137" s="278">
        <v>0</v>
      </c>
      <c r="N137" s="278"/>
      <c r="O137" s="278"/>
      <c r="P137" s="278">
        <f t="shared" si="0"/>
        <v>0</v>
      </c>
      <c r="Q137" s="278"/>
      <c r="R137" s="128"/>
      <c r="T137" s="161" t="s">
        <v>5</v>
      </c>
      <c r="U137" s="44" t="s">
        <v>42</v>
      </c>
      <c r="V137" s="110">
        <f t="shared" si="1"/>
        <v>0</v>
      </c>
      <c r="W137" s="110">
        <f t="shared" si="2"/>
        <v>0</v>
      </c>
      <c r="X137" s="110">
        <f t="shared" si="3"/>
        <v>0</v>
      </c>
      <c r="Y137" s="162">
        <v>0</v>
      </c>
      <c r="Z137" s="162">
        <f t="shared" si="4"/>
        <v>0</v>
      </c>
      <c r="AA137" s="162">
        <v>0</v>
      </c>
      <c r="AB137" s="162">
        <f t="shared" si="5"/>
        <v>0</v>
      </c>
      <c r="AC137" s="162">
        <v>0</v>
      </c>
      <c r="AD137" s="163">
        <f t="shared" si="6"/>
        <v>0</v>
      </c>
      <c r="AR137" s="21" t="s">
        <v>154</v>
      </c>
      <c r="AT137" s="21" t="s">
        <v>150</v>
      </c>
      <c r="AU137" s="21" t="s">
        <v>155</v>
      </c>
      <c r="AY137" s="21" t="s">
        <v>149</v>
      </c>
      <c r="BE137" s="164">
        <f t="shared" si="7"/>
        <v>0</v>
      </c>
      <c r="BF137" s="164">
        <f t="shared" si="8"/>
        <v>0</v>
      </c>
      <c r="BG137" s="164">
        <f t="shared" si="9"/>
        <v>0</v>
      </c>
      <c r="BH137" s="164">
        <f t="shared" si="10"/>
        <v>0</v>
      </c>
      <c r="BI137" s="164">
        <f t="shared" si="11"/>
        <v>0</v>
      </c>
      <c r="BJ137" s="21" t="s">
        <v>87</v>
      </c>
      <c r="BK137" s="164">
        <f t="shared" si="12"/>
        <v>0</v>
      </c>
      <c r="BL137" s="21" t="s">
        <v>154</v>
      </c>
      <c r="BM137" s="21" t="s">
        <v>186</v>
      </c>
    </row>
    <row r="138" spans="2:65" s="1" customFormat="1" ht="31.5" customHeight="1">
      <c r="B138" s="125"/>
      <c r="C138" s="156" t="s">
        <v>187</v>
      </c>
      <c r="D138" s="156" t="s">
        <v>150</v>
      </c>
      <c r="E138" s="157" t="s">
        <v>188</v>
      </c>
      <c r="F138" s="279" t="s">
        <v>612</v>
      </c>
      <c r="G138" s="277"/>
      <c r="H138" s="277"/>
      <c r="I138" s="277"/>
      <c r="J138" s="158" t="s">
        <v>153</v>
      </c>
      <c r="K138" s="159">
        <v>1</v>
      </c>
      <c r="L138" s="160">
        <v>0</v>
      </c>
      <c r="M138" s="278">
        <v>0</v>
      </c>
      <c r="N138" s="278"/>
      <c r="O138" s="278"/>
      <c r="P138" s="278">
        <f t="shared" si="0"/>
        <v>0</v>
      </c>
      <c r="Q138" s="278"/>
      <c r="R138" s="128"/>
      <c r="T138" s="161" t="s">
        <v>5</v>
      </c>
      <c r="U138" s="44" t="s">
        <v>42</v>
      </c>
      <c r="V138" s="110">
        <f t="shared" si="1"/>
        <v>0</v>
      </c>
      <c r="W138" s="110">
        <f t="shared" si="2"/>
        <v>0</v>
      </c>
      <c r="X138" s="110">
        <f t="shared" si="3"/>
        <v>0</v>
      </c>
      <c r="Y138" s="162">
        <v>0</v>
      </c>
      <c r="Z138" s="162">
        <f t="shared" si="4"/>
        <v>0</v>
      </c>
      <c r="AA138" s="162">
        <v>0</v>
      </c>
      <c r="AB138" s="162">
        <f t="shared" si="5"/>
        <v>0</v>
      </c>
      <c r="AC138" s="162">
        <v>0</v>
      </c>
      <c r="AD138" s="163">
        <f t="shared" si="6"/>
        <v>0</v>
      </c>
      <c r="AR138" s="21" t="s">
        <v>154</v>
      </c>
      <c r="AT138" s="21" t="s">
        <v>150</v>
      </c>
      <c r="AU138" s="21" t="s">
        <v>155</v>
      </c>
      <c r="AY138" s="21" t="s">
        <v>149</v>
      </c>
      <c r="BE138" s="164">
        <f t="shared" si="7"/>
        <v>0</v>
      </c>
      <c r="BF138" s="164">
        <f t="shared" si="8"/>
        <v>0</v>
      </c>
      <c r="BG138" s="164">
        <f t="shared" si="9"/>
        <v>0</v>
      </c>
      <c r="BH138" s="164">
        <f t="shared" si="10"/>
        <v>0</v>
      </c>
      <c r="BI138" s="164">
        <f t="shared" si="11"/>
        <v>0</v>
      </c>
      <c r="BJ138" s="21" t="s">
        <v>87</v>
      </c>
      <c r="BK138" s="164">
        <f t="shared" si="12"/>
        <v>0</v>
      </c>
      <c r="BL138" s="21" t="s">
        <v>154</v>
      </c>
      <c r="BM138" s="21" t="s">
        <v>189</v>
      </c>
    </row>
    <row r="139" spans="2:65" s="1" customFormat="1" ht="31.5" customHeight="1">
      <c r="B139" s="125"/>
      <c r="C139" s="156" t="s">
        <v>190</v>
      </c>
      <c r="D139" s="156" t="s">
        <v>150</v>
      </c>
      <c r="E139" s="157" t="s">
        <v>191</v>
      </c>
      <c r="F139" s="279" t="s">
        <v>613</v>
      </c>
      <c r="G139" s="277"/>
      <c r="H139" s="277"/>
      <c r="I139" s="277"/>
      <c r="J139" s="158" t="s">
        <v>153</v>
      </c>
      <c r="K139" s="159">
        <v>1</v>
      </c>
      <c r="L139" s="160">
        <v>0</v>
      </c>
      <c r="M139" s="278">
        <v>0</v>
      </c>
      <c r="N139" s="278"/>
      <c r="O139" s="278"/>
      <c r="P139" s="278">
        <f t="shared" si="0"/>
        <v>0</v>
      </c>
      <c r="Q139" s="278"/>
      <c r="R139" s="128"/>
      <c r="T139" s="161" t="s">
        <v>5</v>
      </c>
      <c r="U139" s="44" t="s">
        <v>42</v>
      </c>
      <c r="V139" s="110">
        <f t="shared" si="1"/>
        <v>0</v>
      </c>
      <c r="W139" s="110">
        <f t="shared" si="2"/>
        <v>0</v>
      </c>
      <c r="X139" s="110">
        <f t="shared" si="3"/>
        <v>0</v>
      </c>
      <c r="Y139" s="162">
        <v>0</v>
      </c>
      <c r="Z139" s="162">
        <f t="shared" si="4"/>
        <v>0</v>
      </c>
      <c r="AA139" s="162">
        <v>0</v>
      </c>
      <c r="AB139" s="162">
        <f t="shared" si="5"/>
        <v>0</v>
      </c>
      <c r="AC139" s="162">
        <v>0</v>
      </c>
      <c r="AD139" s="163">
        <f t="shared" si="6"/>
        <v>0</v>
      </c>
      <c r="AR139" s="21" t="s">
        <v>154</v>
      </c>
      <c r="AT139" s="21" t="s">
        <v>150</v>
      </c>
      <c r="AU139" s="21" t="s">
        <v>155</v>
      </c>
      <c r="AY139" s="21" t="s">
        <v>149</v>
      </c>
      <c r="BE139" s="164">
        <f t="shared" si="7"/>
        <v>0</v>
      </c>
      <c r="BF139" s="164">
        <f t="shared" si="8"/>
        <v>0</v>
      </c>
      <c r="BG139" s="164">
        <f t="shared" si="9"/>
        <v>0</v>
      </c>
      <c r="BH139" s="164">
        <f t="shared" si="10"/>
        <v>0</v>
      </c>
      <c r="BI139" s="164">
        <f t="shared" si="11"/>
        <v>0</v>
      </c>
      <c r="BJ139" s="21" t="s">
        <v>87</v>
      </c>
      <c r="BK139" s="164">
        <f t="shared" si="12"/>
        <v>0</v>
      </c>
      <c r="BL139" s="21" t="s">
        <v>154</v>
      </c>
      <c r="BM139" s="21" t="s">
        <v>192</v>
      </c>
    </row>
    <row r="140" spans="2:65" s="1" customFormat="1" ht="31.5" customHeight="1">
      <c r="B140" s="125"/>
      <c r="C140" s="156" t="s">
        <v>193</v>
      </c>
      <c r="D140" s="156" t="s">
        <v>150</v>
      </c>
      <c r="E140" s="157" t="s">
        <v>194</v>
      </c>
      <c r="F140" s="277" t="s">
        <v>195</v>
      </c>
      <c r="G140" s="277"/>
      <c r="H140" s="277"/>
      <c r="I140" s="277"/>
      <c r="J140" s="158" t="s">
        <v>196</v>
      </c>
      <c r="K140" s="159">
        <v>12</v>
      </c>
      <c r="L140" s="160">
        <v>0</v>
      </c>
      <c r="M140" s="278">
        <v>0</v>
      </c>
      <c r="N140" s="278"/>
      <c r="O140" s="278"/>
      <c r="P140" s="278">
        <f t="shared" si="0"/>
        <v>0</v>
      </c>
      <c r="Q140" s="278"/>
      <c r="R140" s="128"/>
      <c r="T140" s="161" t="s">
        <v>5</v>
      </c>
      <c r="U140" s="44" t="s">
        <v>42</v>
      </c>
      <c r="V140" s="110">
        <f t="shared" si="1"/>
        <v>0</v>
      </c>
      <c r="W140" s="110">
        <f t="shared" si="2"/>
        <v>0</v>
      </c>
      <c r="X140" s="110">
        <f t="shared" si="3"/>
        <v>0</v>
      </c>
      <c r="Y140" s="162">
        <v>0.23</v>
      </c>
      <c r="Z140" s="162">
        <f t="shared" si="4"/>
        <v>2.7600000000000002</v>
      </c>
      <c r="AA140" s="162">
        <v>0</v>
      </c>
      <c r="AB140" s="162">
        <f t="shared" si="5"/>
        <v>0</v>
      </c>
      <c r="AC140" s="162">
        <v>0.26</v>
      </c>
      <c r="AD140" s="163">
        <f t="shared" si="6"/>
        <v>3.12</v>
      </c>
      <c r="AR140" s="21" t="s">
        <v>154</v>
      </c>
      <c r="AT140" s="21" t="s">
        <v>150</v>
      </c>
      <c r="AU140" s="21" t="s">
        <v>155</v>
      </c>
      <c r="AY140" s="21" t="s">
        <v>149</v>
      </c>
      <c r="BE140" s="164">
        <f t="shared" si="7"/>
        <v>0</v>
      </c>
      <c r="BF140" s="164">
        <f t="shared" si="8"/>
        <v>0</v>
      </c>
      <c r="BG140" s="164">
        <f t="shared" si="9"/>
        <v>0</v>
      </c>
      <c r="BH140" s="164">
        <f t="shared" si="10"/>
        <v>0</v>
      </c>
      <c r="BI140" s="164">
        <f t="shared" si="11"/>
        <v>0</v>
      </c>
      <c r="BJ140" s="21" t="s">
        <v>87</v>
      </c>
      <c r="BK140" s="164">
        <f t="shared" si="12"/>
        <v>0</v>
      </c>
      <c r="BL140" s="21" t="s">
        <v>154</v>
      </c>
      <c r="BM140" s="21" t="s">
        <v>197</v>
      </c>
    </row>
    <row r="141" spans="2:65" s="10" customFormat="1" ht="22.5" customHeight="1">
      <c r="B141" s="165"/>
      <c r="C141" s="166"/>
      <c r="D141" s="166"/>
      <c r="E141" s="167" t="s">
        <v>5</v>
      </c>
      <c r="F141" s="280" t="s">
        <v>198</v>
      </c>
      <c r="G141" s="281"/>
      <c r="H141" s="281"/>
      <c r="I141" s="281"/>
      <c r="J141" s="166"/>
      <c r="K141" s="168">
        <v>12</v>
      </c>
      <c r="L141" s="166"/>
      <c r="M141" s="166"/>
      <c r="N141" s="166"/>
      <c r="O141" s="166"/>
      <c r="P141" s="166"/>
      <c r="Q141" s="166"/>
      <c r="R141" s="169"/>
      <c r="T141" s="170"/>
      <c r="U141" s="166"/>
      <c r="V141" s="166"/>
      <c r="W141" s="166"/>
      <c r="X141" s="166"/>
      <c r="Y141" s="166"/>
      <c r="Z141" s="166"/>
      <c r="AA141" s="166"/>
      <c r="AB141" s="166"/>
      <c r="AC141" s="166"/>
      <c r="AD141" s="171"/>
      <c r="AT141" s="172" t="s">
        <v>199</v>
      </c>
      <c r="AU141" s="172" t="s">
        <v>155</v>
      </c>
      <c r="AV141" s="10" t="s">
        <v>101</v>
      </c>
      <c r="AW141" s="10" t="s">
        <v>7</v>
      </c>
      <c r="AX141" s="10" t="s">
        <v>87</v>
      </c>
      <c r="AY141" s="172" t="s">
        <v>149</v>
      </c>
    </row>
    <row r="142" spans="2:65" s="1" customFormat="1" ht="31.5" customHeight="1">
      <c r="B142" s="125"/>
      <c r="C142" s="156" t="s">
        <v>200</v>
      </c>
      <c r="D142" s="156" t="s">
        <v>150</v>
      </c>
      <c r="E142" s="157" t="s">
        <v>201</v>
      </c>
      <c r="F142" s="277" t="s">
        <v>202</v>
      </c>
      <c r="G142" s="277"/>
      <c r="H142" s="277"/>
      <c r="I142" s="277"/>
      <c r="J142" s="158" t="s">
        <v>196</v>
      </c>
      <c r="K142" s="159">
        <v>50.64</v>
      </c>
      <c r="L142" s="160">
        <v>0</v>
      </c>
      <c r="M142" s="278">
        <v>0</v>
      </c>
      <c r="N142" s="278"/>
      <c r="O142" s="278"/>
      <c r="P142" s="278">
        <f>ROUND(V142*K142,2)</f>
        <v>0</v>
      </c>
      <c r="Q142" s="278"/>
      <c r="R142" s="128"/>
      <c r="T142" s="161" t="s">
        <v>5</v>
      </c>
      <c r="U142" s="44" t="s">
        <v>42</v>
      </c>
      <c r="V142" s="110">
        <f>L142+M142</f>
        <v>0</v>
      </c>
      <c r="W142" s="110">
        <f>ROUND(L142*K142,2)</f>
        <v>0</v>
      </c>
      <c r="X142" s="110">
        <f>ROUND(M142*K142,2)</f>
        <v>0</v>
      </c>
      <c r="Y142" s="162">
        <v>1.1579999999999999</v>
      </c>
      <c r="Z142" s="162">
        <f>Y142*K142</f>
        <v>58.641119999999994</v>
      </c>
      <c r="AA142" s="162">
        <v>0</v>
      </c>
      <c r="AB142" s="162">
        <f>AA142*K142</f>
        <v>0</v>
      </c>
      <c r="AC142" s="162">
        <v>0.44</v>
      </c>
      <c r="AD142" s="163">
        <f>AC142*K142</f>
        <v>22.281600000000001</v>
      </c>
      <c r="AR142" s="21" t="s">
        <v>154</v>
      </c>
      <c r="AT142" s="21" t="s">
        <v>150</v>
      </c>
      <c r="AU142" s="21" t="s">
        <v>155</v>
      </c>
      <c r="AY142" s="21" t="s">
        <v>149</v>
      </c>
      <c r="BE142" s="164">
        <f>IF(U142="základní",P142,0)</f>
        <v>0</v>
      </c>
      <c r="BF142" s="164">
        <f>IF(U142="snížená",P142,0)</f>
        <v>0</v>
      </c>
      <c r="BG142" s="164">
        <f>IF(U142="zákl. přenesená",P142,0)</f>
        <v>0</v>
      </c>
      <c r="BH142" s="164">
        <f>IF(U142="sníž. přenesená",P142,0)</f>
        <v>0</v>
      </c>
      <c r="BI142" s="164">
        <f>IF(U142="nulová",P142,0)</f>
        <v>0</v>
      </c>
      <c r="BJ142" s="21" t="s">
        <v>87</v>
      </c>
      <c r="BK142" s="164">
        <f>ROUND(V142*K142,2)</f>
        <v>0</v>
      </c>
      <c r="BL142" s="21" t="s">
        <v>154</v>
      </c>
      <c r="BM142" s="21" t="s">
        <v>203</v>
      </c>
    </row>
    <row r="143" spans="2:65" s="10" customFormat="1" ht="22.5" customHeight="1">
      <c r="B143" s="165"/>
      <c r="C143" s="166"/>
      <c r="D143" s="166"/>
      <c r="E143" s="167" t="s">
        <v>5</v>
      </c>
      <c r="F143" s="280" t="s">
        <v>204</v>
      </c>
      <c r="G143" s="281"/>
      <c r="H143" s="281"/>
      <c r="I143" s="281"/>
      <c r="J143" s="166"/>
      <c r="K143" s="168">
        <v>50.64</v>
      </c>
      <c r="L143" s="166"/>
      <c r="M143" s="166"/>
      <c r="N143" s="166"/>
      <c r="O143" s="166"/>
      <c r="P143" s="166"/>
      <c r="Q143" s="166"/>
      <c r="R143" s="169"/>
      <c r="T143" s="170"/>
      <c r="U143" s="166"/>
      <c r="V143" s="166"/>
      <c r="W143" s="166"/>
      <c r="X143" s="166"/>
      <c r="Y143" s="166"/>
      <c r="Z143" s="166"/>
      <c r="AA143" s="166"/>
      <c r="AB143" s="166"/>
      <c r="AC143" s="166"/>
      <c r="AD143" s="171"/>
      <c r="AT143" s="172" t="s">
        <v>199</v>
      </c>
      <c r="AU143" s="172" t="s">
        <v>155</v>
      </c>
      <c r="AV143" s="10" t="s">
        <v>101</v>
      </c>
      <c r="AW143" s="10" t="s">
        <v>7</v>
      </c>
      <c r="AX143" s="10" t="s">
        <v>87</v>
      </c>
      <c r="AY143" s="172" t="s">
        <v>149</v>
      </c>
    </row>
    <row r="144" spans="2:65" s="1" customFormat="1" ht="31.5" customHeight="1">
      <c r="B144" s="125"/>
      <c r="C144" s="156" t="s">
        <v>12</v>
      </c>
      <c r="D144" s="156" t="s">
        <v>150</v>
      </c>
      <c r="E144" s="157" t="s">
        <v>205</v>
      </c>
      <c r="F144" s="277" t="s">
        <v>206</v>
      </c>
      <c r="G144" s="277"/>
      <c r="H144" s="277"/>
      <c r="I144" s="277"/>
      <c r="J144" s="158" t="s">
        <v>196</v>
      </c>
      <c r="K144" s="159">
        <v>50.64</v>
      </c>
      <c r="L144" s="160">
        <v>0</v>
      </c>
      <c r="M144" s="278">
        <v>0</v>
      </c>
      <c r="N144" s="278"/>
      <c r="O144" s="278"/>
      <c r="P144" s="278">
        <f>ROUND(V144*K144,2)</f>
        <v>0</v>
      </c>
      <c r="Q144" s="278"/>
      <c r="R144" s="128"/>
      <c r="T144" s="161" t="s">
        <v>5</v>
      </c>
      <c r="U144" s="44" t="s">
        <v>42</v>
      </c>
      <c r="V144" s="110">
        <f>L144+M144</f>
        <v>0</v>
      </c>
      <c r="W144" s="110">
        <f>ROUND(L144*K144,2)</f>
        <v>0</v>
      </c>
      <c r="X144" s="110">
        <f>ROUND(M144*K144,2)</f>
        <v>0</v>
      </c>
      <c r="Y144" s="162">
        <v>0.41199999999999998</v>
      </c>
      <c r="Z144" s="162">
        <f>Y144*K144</f>
        <v>20.863679999999999</v>
      </c>
      <c r="AA144" s="162">
        <v>0</v>
      </c>
      <c r="AB144" s="162">
        <f>AA144*K144</f>
        <v>0</v>
      </c>
      <c r="AC144" s="162">
        <v>0.18099999999999999</v>
      </c>
      <c r="AD144" s="163">
        <f>AC144*K144</f>
        <v>9.1658399999999993</v>
      </c>
      <c r="AR144" s="21" t="s">
        <v>154</v>
      </c>
      <c r="AT144" s="21" t="s">
        <v>150</v>
      </c>
      <c r="AU144" s="21" t="s">
        <v>155</v>
      </c>
      <c r="AY144" s="21" t="s">
        <v>149</v>
      </c>
      <c r="BE144" s="164">
        <f>IF(U144="základní",P144,0)</f>
        <v>0</v>
      </c>
      <c r="BF144" s="164">
        <f>IF(U144="snížená",P144,0)</f>
        <v>0</v>
      </c>
      <c r="BG144" s="164">
        <f>IF(U144="zákl. přenesená",P144,0)</f>
        <v>0</v>
      </c>
      <c r="BH144" s="164">
        <f>IF(U144="sníž. přenesená",P144,0)</f>
        <v>0</v>
      </c>
      <c r="BI144" s="164">
        <f>IF(U144="nulová",P144,0)</f>
        <v>0</v>
      </c>
      <c r="BJ144" s="21" t="s">
        <v>87</v>
      </c>
      <c r="BK144" s="164">
        <f>ROUND(V144*K144,2)</f>
        <v>0</v>
      </c>
      <c r="BL144" s="21" t="s">
        <v>154</v>
      </c>
      <c r="BM144" s="21" t="s">
        <v>207</v>
      </c>
    </row>
    <row r="145" spans="2:65" s="10" customFormat="1" ht="22.5" customHeight="1">
      <c r="B145" s="165"/>
      <c r="C145" s="166"/>
      <c r="D145" s="166"/>
      <c r="E145" s="167" t="s">
        <v>5</v>
      </c>
      <c r="F145" s="280" t="s">
        <v>204</v>
      </c>
      <c r="G145" s="281"/>
      <c r="H145" s="281"/>
      <c r="I145" s="281"/>
      <c r="J145" s="166"/>
      <c r="K145" s="168">
        <v>50.64</v>
      </c>
      <c r="L145" s="166"/>
      <c r="M145" s="166"/>
      <c r="N145" s="166"/>
      <c r="O145" s="166"/>
      <c r="P145" s="166"/>
      <c r="Q145" s="166"/>
      <c r="R145" s="169"/>
      <c r="T145" s="170"/>
      <c r="U145" s="166"/>
      <c r="V145" s="166"/>
      <c r="W145" s="166"/>
      <c r="X145" s="166"/>
      <c r="Y145" s="166"/>
      <c r="Z145" s="166"/>
      <c r="AA145" s="166"/>
      <c r="AB145" s="166"/>
      <c r="AC145" s="166"/>
      <c r="AD145" s="171"/>
      <c r="AT145" s="172" t="s">
        <v>199</v>
      </c>
      <c r="AU145" s="172" t="s">
        <v>155</v>
      </c>
      <c r="AV145" s="10" t="s">
        <v>101</v>
      </c>
      <c r="AW145" s="10" t="s">
        <v>7</v>
      </c>
      <c r="AX145" s="10" t="s">
        <v>87</v>
      </c>
      <c r="AY145" s="172" t="s">
        <v>149</v>
      </c>
    </row>
    <row r="146" spans="2:65" s="1" customFormat="1" ht="22.5" customHeight="1">
      <c r="B146" s="125"/>
      <c r="C146" s="156" t="s">
        <v>208</v>
      </c>
      <c r="D146" s="156" t="s">
        <v>150</v>
      </c>
      <c r="E146" s="157" t="s">
        <v>209</v>
      </c>
      <c r="F146" s="277" t="s">
        <v>210</v>
      </c>
      <c r="G146" s="277"/>
      <c r="H146" s="277"/>
      <c r="I146" s="277"/>
      <c r="J146" s="158" t="s">
        <v>211</v>
      </c>
      <c r="K146" s="159">
        <v>45</v>
      </c>
      <c r="L146" s="160">
        <v>0</v>
      </c>
      <c r="M146" s="278">
        <v>0</v>
      </c>
      <c r="N146" s="278"/>
      <c r="O146" s="278"/>
      <c r="P146" s="278">
        <f>ROUND(V146*K146,2)</f>
        <v>0</v>
      </c>
      <c r="Q146" s="278"/>
      <c r="R146" s="128"/>
      <c r="T146" s="161" t="s">
        <v>5</v>
      </c>
      <c r="U146" s="44" t="s">
        <v>42</v>
      </c>
      <c r="V146" s="110">
        <f>L146+M146</f>
        <v>0</v>
      </c>
      <c r="W146" s="110">
        <f>ROUND(L146*K146,2)</f>
        <v>0</v>
      </c>
      <c r="X146" s="110">
        <f>ROUND(M146*K146,2)</f>
        <v>0</v>
      </c>
      <c r="Y146" s="162">
        <v>0.27200000000000002</v>
      </c>
      <c r="Z146" s="162">
        <f>Y146*K146</f>
        <v>12.24</v>
      </c>
      <c r="AA146" s="162">
        <v>0</v>
      </c>
      <c r="AB146" s="162">
        <f>AA146*K146</f>
        <v>0</v>
      </c>
      <c r="AC146" s="162">
        <v>0.28999999999999998</v>
      </c>
      <c r="AD146" s="163">
        <f>AC146*K146</f>
        <v>13.049999999999999</v>
      </c>
      <c r="AR146" s="21" t="s">
        <v>154</v>
      </c>
      <c r="AT146" s="21" t="s">
        <v>150</v>
      </c>
      <c r="AU146" s="21" t="s">
        <v>155</v>
      </c>
      <c r="AY146" s="21" t="s">
        <v>149</v>
      </c>
      <c r="BE146" s="164">
        <f>IF(U146="základní",P146,0)</f>
        <v>0</v>
      </c>
      <c r="BF146" s="164">
        <f>IF(U146="snížená",P146,0)</f>
        <v>0</v>
      </c>
      <c r="BG146" s="164">
        <f>IF(U146="zákl. přenesená",P146,0)</f>
        <v>0</v>
      </c>
      <c r="BH146" s="164">
        <f>IF(U146="sníž. přenesená",P146,0)</f>
        <v>0</v>
      </c>
      <c r="BI146" s="164">
        <f>IF(U146="nulová",P146,0)</f>
        <v>0</v>
      </c>
      <c r="BJ146" s="21" t="s">
        <v>87</v>
      </c>
      <c r="BK146" s="164">
        <f>ROUND(V146*K146,2)</f>
        <v>0</v>
      </c>
      <c r="BL146" s="21" t="s">
        <v>154</v>
      </c>
      <c r="BM146" s="21" t="s">
        <v>212</v>
      </c>
    </row>
    <row r="147" spans="2:65" s="10" customFormat="1" ht="22.5" customHeight="1">
      <c r="B147" s="165"/>
      <c r="C147" s="166"/>
      <c r="D147" s="166"/>
      <c r="E147" s="167" t="s">
        <v>5</v>
      </c>
      <c r="F147" s="280" t="s">
        <v>213</v>
      </c>
      <c r="G147" s="281"/>
      <c r="H147" s="281"/>
      <c r="I147" s="281"/>
      <c r="J147" s="166"/>
      <c r="K147" s="168">
        <v>45</v>
      </c>
      <c r="L147" s="166"/>
      <c r="M147" s="166"/>
      <c r="N147" s="166"/>
      <c r="O147" s="166"/>
      <c r="P147" s="166"/>
      <c r="Q147" s="166"/>
      <c r="R147" s="169"/>
      <c r="T147" s="170"/>
      <c r="U147" s="166"/>
      <c r="V147" s="166"/>
      <c r="W147" s="166"/>
      <c r="X147" s="166"/>
      <c r="Y147" s="166"/>
      <c r="Z147" s="166"/>
      <c r="AA147" s="166"/>
      <c r="AB147" s="166"/>
      <c r="AC147" s="166"/>
      <c r="AD147" s="171"/>
      <c r="AT147" s="172" t="s">
        <v>199</v>
      </c>
      <c r="AU147" s="172" t="s">
        <v>155</v>
      </c>
      <c r="AV147" s="10" t="s">
        <v>101</v>
      </c>
      <c r="AW147" s="10" t="s">
        <v>7</v>
      </c>
      <c r="AX147" s="10" t="s">
        <v>87</v>
      </c>
      <c r="AY147" s="172" t="s">
        <v>149</v>
      </c>
    </row>
    <row r="148" spans="2:65" s="1" customFormat="1" ht="31.5" customHeight="1">
      <c r="B148" s="125"/>
      <c r="C148" s="156" t="s">
        <v>214</v>
      </c>
      <c r="D148" s="156" t="s">
        <v>150</v>
      </c>
      <c r="E148" s="157" t="s">
        <v>215</v>
      </c>
      <c r="F148" s="277" t="s">
        <v>216</v>
      </c>
      <c r="G148" s="277"/>
      <c r="H148" s="277"/>
      <c r="I148" s="277"/>
      <c r="J148" s="158" t="s">
        <v>211</v>
      </c>
      <c r="K148" s="159">
        <v>5</v>
      </c>
      <c r="L148" s="160">
        <v>0</v>
      </c>
      <c r="M148" s="278">
        <v>0</v>
      </c>
      <c r="N148" s="278"/>
      <c r="O148" s="278"/>
      <c r="P148" s="278">
        <f>ROUND(V148*K148,2)</f>
        <v>0</v>
      </c>
      <c r="Q148" s="278"/>
      <c r="R148" s="128"/>
      <c r="T148" s="161" t="s">
        <v>5</v>
      </c>
      <c r="U148" s="44" t="s">
        <v>42</v>
      </c>
      <c r="V148" s="110">
        <f>L148+M148</f>
        <v>0</v>
      </c>
      <c r="W148" s="110">
        <f>ROUND(L148*K148,2)</f>
        <v>0</v>
      </c>
      <c r="X148" s="110">
        <f>ROUND(M148*K148,2)</f>
        <v>0</v>
      </c>
      <c r="Y148" s="162">
        <v>0.70299999999999996</v>
      </c>
      <c r="Z148" s="162">
        <f>Y148*K148</f>
        <v>3.5149999999999997</v>
      </c>
      <c r="AA148" s="162">
        <v>8.6800000000000002E-3</v>
      </c>
      <c r="AB148" s="162">
        <f>AA148*K148</f>
        <v>4.3400000000000001E-2</v>
      </c>
      <c r="AC148" s="162">
        <v>0</v>
      </c>
      <c r="AD148" s="163">
        <f>AC148*K148</f>
        <v>0</v>
      </c>
      <c r="AR148" s="21" t="s">
        <v>154</v>
      </c>
      <c r="AT148" s="21" t="s">
        <v>150</v>
      </c>
      <c r="AU148" s="21" t="s">
        <v>155</v>
      </c>
      <c r="AY148" s="21" t="s">
        <v>149</v>
      </c>
      <c r="BE148" s="164">
        <f>IF(U148="základní",P148,0)</f>
        <v>0</v>
      </c>
      <c r="BF148" s="164">
        <f>IF(U148="snížená",P148,0)</f>
        <v>0</v>
      </c>
      <c r="BG148" s="164">
        <f>IF(U148="zákl. přenesená",P148,0)</f>
        <v>0</v>
      </c>
      <c r="BH148" s="164">
        <f>IF(U148="sníž. přenesená",P148,0)</f>
        <v>0</v>
      </c>
      <c r="BI148" s="164">
        <f>IF(U148="nulová",P148,0)</f>
        <v>0</v>
      </c>
      <c r="BJ148" s="21" t="s">
        <v>87</v>
      </c>
      <c r="BK148" s="164">
        <f>ROUND(V148*K148,2)</f>
        <v>0</v>
      </c>
      <c r="BL148" s="21" t="s">
        <v>154</v>
      </c>
      <c r="BM148" s="21" t="s">
        <v>217</v>
      </c>
    </row>
    <row r="149" spans="2:65" s="1" customFormat="1" ht="31.5" customHeight="1">
      <c r="B149" s="125"/>
      <c r="C149" s="156" t="s">
        <v>218</v>
      </c>
      <c r="D149" s="156" t="s">
        <v>150</v>
      </c>
      <c r="E149" s="157" t="s">
        <v>219</v>
      </c>
      <c r="F149" s="277" t="s">
        <v>220</v>
      </c>
      <c r="G149" s="277"/>
      <c r="H149" s="277"/>
      <c r="I149" s="277"/>
      <c r="J149" s="158" t="s">
        <v>211</v>
      </c>
      <c r="K149" s="159">
        <v>40</v>
      </c>
      <c r="L149" s="160">
        <v>0</v>
      </c>
      <c r="M149" s="278">
        <v>0</v>
      </c>
      <c r="N149" s="278"/>
      <c r="O149" s="278"/>
      <c r="P149" s="278">
        <f>ROUND(V149*K149,2)</f>
        <v>0</v>
      </c>
      <c r="Q149" s="278"/>
      <c r="R149" s="128"/>
      <c r="T149" s="161" t="s">
        <v>5</v>
      </c>
      <c r="U149" s="44" t="s">
        <v>42</v>
      </c>
      <c r="V149" s="110">
        <f>L149+M149</f>
        <v>0</v>
      </c>
      <c r="W149" s="110">
        <f>ROUND(L149*K149,2)</f>
        <v>0</v>
      </c>
      <c r="X149" s="110">
        <f>ROUND(M149*K149,2)</f>
        <v>0</v>
      </c>
      <c r="Y149" s="162">
        <v>0.54700000000000004</v>
      </c>
      <c r="Z149" s="162">
        <f>Y149*K149</f>
        <v>21.880000000000003</v>
      </c>
      <c r="AA149" s="162">
        <v>3.6900000000000002E-2</v>
      </c>
      <c r="AB149" s="162">
        <f>AA149*K149</f>
        <v>1.476</v>
      </c>
      <c r="AC149" s="162">
        <v>0</v>
      </c>
      <c r="AD149" s="163">
        <f>AC149*K149</f>
        <v>0</v>
      </c>
      <c r="AR149" s="21" t="s">
        <v>154</v>
      </c>
      <c r="AT149" s="21" t="s">
        <v>150</v>
      </c>
      <c r="AU149" s="21" t="s">
        <v>155</v>
      </c>
      <c r="AY149" s="21" t="s">
        <v>149</v>
      </c>
      <c r="BE149" s="164">
        <f>IF(U149="základní",P149,0)</f>
        <v>0</v>
      </c>
      <c r="BF149" s="164">
        <f>IF(U149="snížená",P149,0)</f>
        <v>0</v>
      </c>
      <c r="BG149" s="164">
        <f>IF(U149="zákl. přenesená",P149,0)</f>
        <v>0</v>
      </c>
      <c r="BH149" s="164">
        <f>IF(U149="sníž. přenesená",P149,0)</f>
        <v>0</v>
      </c>
      <c r="BI149" s="164">
        <f>IF(U149="nulová",P149,0)</f>
        <v>0</v>
      </c>
      <c r="BJ149" s="21" t="s">
        <v>87</v>
      </c>
      <c r="BK149" s="164">
        <f>ROUND(V149*K149,2)</f>
        <v>0</v>
      </c>
      <c r="BL149" s="21" t="s">
        <v>154</v>
      </c>
      <c r="BM149" s="21" t="s">
        <v>221</v>
      </c>
    </row>
    <row r="150" spans="2:65" s="10" customFormat="1" ht="22.5" customHeight="1">
      <c r="B150" s="165"/>
      <c r="C150" s="166"/>
      <c r="D150" s="166"/>
      <c r="E150" s="167" t="s">
        <v>5</v>
      </c>
      <c r="F150" s="280" t="s">
        <v>614</v>
      </c>
      <c r="G150" s="281"/>
      <c r="H150" s="281"/>
      <c r="I150" s="281"/>
      <c r="J150" s="166"/>
      <c r="K150" s="168">
        <v>40</v>
      </c>
      <c r="L150" s="166"/>
      <c r="M150" s="166"/>
      <c r="N150" s="166"/>
      <c r="O150" s="166"/>
      <c r="P150" s="166"/>
      <c r="Q150" s="166"/>
      <c r="R150" s="169"/>
      <c r="T150" s="170"/>
      <c r="U150" s="166"/>
      <c r="V150" s="166"/>
      <c r="W150" s="166"/>
      <c r="X150" s="166"/>
      <c r="Y150" s="166"/>
      <c r="Z150" s="166"/>
      <c r="AA150" s="166"/>
      <c r="AB150" s="166"/>
      <c r="AC150" s="166"/>
      <c r="AD150" s="171"/>
      <c r="AT150" s="172" t="s">
        <v>199</v>
      </c>
      <c r="AU150" s="172" t="s">
        <v>155</v>
      </c>
      <c r="AV150" s="10" t="s">
        <v>101</v>
      </c>
      <c r="AW150" s="10" t="s">
        <v>7</v>
      </c>
      <c r="AX150" s="10" t="s">
        <v>87</v>
      </c>
      <c r="AY150" s="172" t="s">
        <v>149</v>
      </c>
    </row>
    <row r="151" spans="2:65" s="9" customFormat="1" ht="22.35" customHeight="1">
      <c r="B151" s="144"/>
      <c r="C151" s="145"/>
      <c r="D151" s="155" t="s">
        <v>116</v>
      </c>
      <c r="E151" s="155"/>
      <c r="F151" s="155"/>
      <c r="G151" s="155"/>
      <c r="H151" s="155"/>
      <c r="I151" s="155"/>
      <c r="J151" s="155"/>
      <c r="K151" s="155"/>
      <c r="L151" s="155"/>
      <c r="M151" s="306">
        <f>BK151</f>
        <v>0</v>
      </c>
      <c r="N151" s="307"/>
      <c r="O151" s="307"/>
      <c r="P151" s="307"/>
      <c r="Q151" s="307"/>
      <c r="R151" s="147"/>
      <c r="T151" s="148"/>
      <c r="U151" s="145"/>
      <c r="V151" s="145"/>
      <c r="W151" s="149">
        <f>W152+SUM(W153:W177)</f>
        <v>0</v>
      </c>
      <c r="X151" s="149">
        <f>X152+SUM(X153:X177)</f>
        <v>0</v>
      </c>
      <c r="Y151" s="145"/>
      <c r="Z151" s="150">
        <f>Z152+SUM(Z153:Z177)</f>
        <v>145.294174</v>
      </c>
      <c r="AA151" s="145"/>
      <c r="AB151" s="150">
        <f>AB152+SUM(AB153:AB177)</f>
        <v>99.05</v>
      </c>
      <c r="AC151" s="145"/>
      <c r="AD151" s="151">
        <f>AD152+SUM(AD153:AD177)</f>
        <v>0</v>
      </c>
      <c r="AR151" s="152" t="s">
        <v>87</v>
      </c>
      <c r="AT151" s="153" t="s">
        <v>78</v>
      </c>
      <c r="AU151" s="153" t="s">
        <v>101</v>
      </c>
      <c r="AY151" s="152" t="s">
        <v>149</v>
      </c>
      <c r="BK151" s="154">
        <f>BK152+SUM(BK153:BK177)</f>
        <v>0</v>
      </c>
    </row>
    <row r="152" spans="2:65" s="1" customFormat="1" ht="31.5" customHeight="1">
      <c r="B152" s="125"/>
      <c r="C152" s="156" t="s">
        <v>222</v>
      </c>
      <c r="D152" s="156" t="s">
        <v>150</v>
      </c>
      <c r="E152" s="157" t="s">
        <v>223</v>
      </c>
      <c r="F152" s="277" t="s">
        <v>224</v>
      </c>
      <c r="G152" s="277"/>
      <c r="H152" s="277"/>
      <c r="I152" s="277"/>
      <c r="J152" s="158" t="s">
        <v>225</v>
      </c>
      <c r="K152" s="159">
        <v>15</v>
      </c>
      <c r="L152" s="160">
        <v>0</v>
      </c>
      <c r="M152" s="278">
        <v>0</v>
      </c>
      <c r="N152" s="278"/>
      <c r="O152" s="278"/>
      <c r="P152" s="278">
        <f>ROUND(V152*K152,2)</f>
        <v>0</v>
      </c>
      <c r="Q152" s="278"/>
      <c r="R152" s="128"/>
      <c r="T152" s="161" t="s">
        <v>5</v>
      </c>
      <c r="U152" s="44" t="s">
        <v>42</v>
      </c>
      <c r="V152" s="110">
        <f>L152+M152</f>
        <v>0</v>
      </c>
      <c r="W152" s="110">
        <f>ROUND(L152*K152,2)</f>
        <v>0</v>
      </c>
      <c r="X152" s="110">
        <f>ROUND(M152*K152,2)</f>
        <v>0</v>
      </c>
      <c r="Y152" s="162">
        <v>0</v>
      </c>
      <c r="Z152" s="162">
        <f>Y152*K152</f>
        <v>0</v>
      </c>
      <c r="AA152" s="162">
        <v>0</v>
      </c>
      <c r="AB152" s="162">
        <f>AA152*K152</f>
        <v>0</v>
      </c>
      <c r="AC152" s="162">
        <v>0</v>
      </c>
      <c r="AD152" s="163">
        <f>AC152*K152</f>
        <v>0</v>
      </c>
      <c r="AR152" s="21" t="s">
        <v>154</v>
      </c>
      <c r="AT152" s="21" t="s">
        <v>150</v>
      </c>
      <c r="AU152" s="21" t="s">
        <v>155</v>
      </c>
      <c r="AY152" s="21" t="s">
        <v>149</v>
      </c>
      <c r="BE152" s="164">
        <f>IF(U152="základní",P152,0)</f>
        <v>0</v>
      </c>
      <c r="BF152" s="164">
        <f>IF(U152="snížená",P152,0)</f>
        <v>0</v>
      </c>
      <c r="BG152" s="164">
        <f>IF(U152="zákl. přenesená",P152,0)</f>
        <v>0</v>
      </c>
      <c r="BH152" s="164">
        <f>IF(U152="sníž. přenesená",P152,0)</f>
        <v>0</v>
      </c>
      <c r="BI152" s="164">
        <f>IF(U152="nulová",P152,0)</f>
        <v>0</v>
      </c>
      <c r="BJ152" s="21" t="s">
        <v>87</v>
      </c>
      <c r="BK152" s="164">
        <f>ROUND(V152*K152,2)</f>
        <v>0</v>
      </c>
      <c r="BL152" s="21" t="s">
        <v>154</v>
      </c>
      <c r="BM152" s="21" t="s">
        <v>226</v>
      </c>
    </row>
    <row r="153" spans="2:65" s="10" customFormat="1" ht="22.5" customHeight="1">
      <c r="B153" s="165"/>
      <c r="C153" s="166"/>
      <c r="D153" s="166"/>
      <c r="E153" s="167" t="s">
        <v>5</v>
      </c>
      <c r="F153" s="280" t="s">
        <v>227</v>
      </c>
      <c r="G153" s="281"/>
      <c r="H153" s="281"/>
      <c r="I153" s="281"/>
      <c r="J153" s="166"/>
      <c r="K153" s="168">
        <v>15</v>
      </c>
      <c r="L153" s="166"/>
      <c r="M153" s="166"/>
      <c r="N153" s="166"/>
      <c r="O153" s="166"/>
      <c r="P153" s="166"/>
      <c r="Q153" s="166"/>
      <c r="R153" s="169"/>
      <c r="T153" s="170"/>
      <c r="U153" s="166"/>
      <c r="V153" s="166"/>
      <c r="W153" s="166"/>
      <c r="X153" s="166"/>
      <c r="Y153" s="166"/>
      <c r="Z153" s="166"/>
      <c r="AA153" s="166"/>
      <c r="AB153" s="166"/>
      <c r="AC153" s="166"/>
      <c r="AD153" s="171"/>
      <c r="AT153" s="172" t="s">
        <v>199</v>
      </c>
      <c r="AU153" s="172" t="s">
        <v>155</v>
      </c>
      <c r="AV153" s="10" t="s">
        <v>101</v>
      </c>
      <c r="AW153" s="10" t="s">
        <v>7</v>
      </c>
      <c r="AX153" s="10" t="s">
        <v>87</v>
      </c>
      <c r="AY153" s="172" t="s">
        <v>149</v>
      </c>
    </row>
    <row r="154" spans="2:65" s="1" customFormat="1" ht="31.5" customHeight="1">
      <c r="B154" s="125"/>
      <c r="C154" s="156" t="s">
        <v>228</v>
      </c>
      <c r="D154" s="156" t="s">
        <v>150</v>
      </c>
      <c r="E154" s="157" t="s">
        <v>229</v>
      </c>
      <c r="F154" s="277" t="s">
        <v>230</v>
      </c>
      <c r="G154" s="277"/>
      <c r="H154" s="277"/>
      <c r="I154" s="277"/>
      <c r="J154" s="158" t="s">
        <v>225</v>
      </c>
      <c r="K154" s="159">
        <v>3.21</v>
      </c>
      <c r="L154" s="160">
        <v>0</v>
      </c>
      <c r="M154" s="278">
        <v>0</v>
      </c>
      <c r="N154" s="278"/>
      <c r="O154" s="278"/>
      <c r="P154" s="278">
        <f>ROUND(V154*K154,2)</f>
        <v>0</v>
      </c>
      <c r="Q154" s="278"/>
      <c r="R154" s="128"/>
      <c r="T154" s="161" t="s">
        <v>5</v>
      </c>
      <c r="U154" s="44" t="s">
        <v>42</v>
      </c>
      <c r="V154" s="110">
        <f>L154+M154</f>
        <v>0</v>
      </c>
      <c r="W154" s="110">
        <f>ROUND(L154*K154,2)</f>
        <v>0</v>
      </c>
      <c r="X154" s="110">
        <f>ROUND(M154*K154,2)</f>
        <v>0</v>
      </c>
      <c r="Y154" s="162">
        <v>2.3199999999999998</v>
      </c>
      <c r="Z154" s="162">
        <f>Y154*K154</f>
        <v>7.4471999999999996</v>
      </c>
      <c r="AA154" s="162">
        <v>0</v>
      </c>
      <c r="AB154" s="162">
        <f>AA154*K154</f>
        <v>0</v>
      </c>
      <c r="AC154" s="162">
        <v>0</v>
      </c>
      <c r="AD154" s="163">
        <f>AC154*K154</f>
        <v>0</v>
      </c>
      <c r="AR154" s="21" t="s">
        <v>154</v>
      </c>
      <c r="AT154" s="21" t="s">
        <v>150</v>
      </c>
      <c r="AU154" s="21" t="s">
        <v>155</v>
      </c>
      <c r="AY154" s="21" t="s">
        <v>149</v>
      </c>
      <c r="BE154" s="164">
        <f>IF(U154="základní",P154,0)</f>
        <v>0</v>
      </c>
      <c r="BF154" s="164">
        <f>IF(U154="snížená",P154,0)</f>
        <v>0</v>
      </c>
      <c r="BG154" s="164">
        <f>IF(U154="zákl. přenesená",P154,0)</f>
        <v>0</v>
      </c>
      <c r="BH154" s="164">
        <f>IF(U154="sníž. přenesená",P154,0)</f>
        <v>0</v>
      </c>
      <c r="BI154" s="164">
        <f>IF(U154="nulová",P154,0)</f>
        <v>0</v>
      </c>
      <c r="BJ154" s="21" t="s">
        <v>87</v>
      </c>
      <c r="BK154" s="164">
        <f>ROUND(V154*K154,2)</f>
        <v>0</v>
      </c>
      <c r="BL154" s="21" t="s">
        <v>154</v>
      </c>
      <c r="BM154" s="21" t="s">
        <v>231</v>
      </c>
    </row>
    <row r="155" spans="2:65" s="10" customFormat="1" ht="31.5" customHeight="1">
      <c r="B155" s="165"/>
      <c r="C155" s="166"/>
      <c r="D155" s="166"/>
      <c r="E155" s="167" t="s">
        <v>5</v>
      </c>
      <c r="F155" s="280" t="s">
        <v>232</v>
      </c>
      <c r="G155" s="281"/>
      <c r="H155" s="281"/>
      <c r="I155" s="281"/>
      <c r="J155" s="166"/>
      <c r="K155" s="168">
        <v>2.97</v>
      </c>
      <c r="L155" s="166"/>
      <c r="M155" s="166"/>
      <c r="N155" s="166"/>
      <c r="O155" s="166"/>
      <c r="P155" s="166"/>
      <c r="Q155" s="166"/>
      <c r="R155" s="169"/>
      <c r="T155" s="170"/>
      <c r="U155" s="166"/>
      <c r="V155" s="166"/>
      <c r="W155" s="166"/>
      <c r="X155" s="166"/>
      <c r="Y155" s="166"/>
      <c r="Z155" s="166"/>
      <c r="AA155" s="166"/>
      <c r="AB155" s="166"/>
      <c r="AC155" s="166"/>
      <c r="AD155" s="171"/>
      <c r="AT155" s="172" t="s">
        <v>199</v>
      </c>
      <c r="AU155" s="172" t="s">
        <v>155</v>
      </c>
      <c r="AV155" s="10" t="s">
        <v>101</v>
      </c>
      <c r="AW155" s="10" t="s">
        <v>7</v>
      </c>
      <c r="AX155" s="10" t="s">
        <v>79</v>
      </c>
      <c r="AY155" s="172" t="s">
        <v>149</v>
      </c>
    </row>
    <row r="156" spans="2:65" s="10" customFormat="1" ht="22.5" customHeight="1">
      <c r="B156" s="165"/>
      <c r="C156" s="166"/>
      <c r="D156" s="166"/>
      <c r="E156" s="167" t="s">
        <v>5</v>
      </c>
      <c r="F156" s="282" t="s">
        <v>615</v>
      </c>
      <c r="G156" s="283"/>
      <c r="H156" s="283"/>
      <c r="I156" s="283"/>
      <c r="J156" s="166"/>
      <c r="K156" s="168">
        <v>0.24</v>
      </c>
      <c r="L156" s="166"/>
      <c r="M156" s="166"/>
      <c r="N156" s="166"/>
      <c r="O156" s="166"/>
      <c r="P156" s="166"/>
      <c r="Q156" s="166"/>
      <c r="R156" s="169"/>
      <c r="T156" s="170"/>
      <c r="U156" s="166"/>
      <c r="V156" s="166"/>
      <c r="W156" s="166"/>
      <c r="X156" s="166"/>
      <c r="Y156" s="166"/>
      <c r="Z156" s="166"/>
      <c r="AA156" s="166"/>
      <c r="AB156" s="166"/>
      <c r="AC156" s="166"/>
      <c r="AD156" s="171"/>
      <c r="AT156" s="172" t="s">
        <v>199</v>
      </c>
      <c r="AU156" s="172" t="s">
        <v>155</v>
      </c>
      <c r="AV156" s="10" t="s">
        <v>101</v>
      </c>
      <c r="AW156" s="10" t="s">
        <v>7</v>
      </c>
      <c r="AX156" s="10" t="s">
        <v>79</v>
      </c>
      <c r="AY156" s="172" t="s">
        <v>149</v>
      </c>
    </row>
    <row r="157" spans="2:65" s="11" customFormat="1" ht="22.5" customHeight="1">
      <c r="B157" s="173"/>
      <c r="C157" s="174"/>
      <c r="D157" s="174"/>
      <c r="E157" s="175" t="s">
        <v>5</v>
      </c>
      <c r="F157" s="284" t="s">
        <v>233</v>
      </c>
      <c r="G157" s="285"/>
      <c r="H157" s="285"/>
      <c r="I157" s="285"/>
      <c r="J157" s="174"/>
      <c r="K157" s="176">
        <v>3.21</v>
      </c>
      <c r="L157" s="174"/>
      <c r="M157" s="174"/>
      <c r="N157" s="174"/>
      <c r="O157" s="174"/>
      <c r="P157" s="174"/>
      <c r="Q157" s="174"/>
      <c r="R157" s="177"/>
      <c r="T157" s="178"/>
      <c r="U157" s="174"/>
      <c r="V157" s="174"/>
      <c r="W157" s="174"/>
      <c r="X157" s="174"/>
      <c r="Y157" s="174"/>
      <c r="Z157" s="174"/>
      <c r="AA157" s="174"/>
      <c r="AB157" s="174"/>
      <c r="AC157" s="174"/>
      <c r="AD157" s="179"/>
      <c r="AT157" s="180" t="s">
        <v>199</v>
      </c>
      <c r="AU157" s="180" t="s">
        <v>155</v>
      </c>
      <c r="AV157" s="11" t="s">
        <v>154</v>
      </c>
      <c r="AW157" s="11" t="s">
        <v>7</v>
      </c>
      <c r="AX157" s="11" t="s">
        <v>87</v>
      </c>
      <c r="AY157" s="180" t="s">
        <v>149</v>
      </c>
    </row>
    <row r="158" spans="2:65" s="1" customFormat="1" ht="31.5" customHeight="1">
      <c r="B158" s="125"/>
      <c r="C158" s="156" t="s">
        <v>11</v>
      </c>
      <c r="D158" s="156" t="s">
        <v>150</v>
      </c>
      <c r="E158" s="157" t="s">
        <v>234</v>
      </c>
      <c r="F158" s="277" t="s">
        <v>235</v>
      </c>
      <c r="G158" s="277"/>
      <c r="H158" s="277"/>
      <c r="I158" s="277"/>
      <c r="J158" s="158" t="s">
        <v>225</v>
      </c>
      <c r="K158" s="159">
        <v>37.479999999999997</v>
      </c>
      <c r="L158" s="160">
        <v>0</v>
      </c>
      <c r="M158" s="278">
        <v>0</v>
      </c>
      <c r="N158" s="278"/>
      <c r="O158" s="278"/>
      <c r="P158" s="278">
        <f>ROUND(V158*K158,2)</f>
        <v>0</v>
      </c>
      <c r="Q158" s="278"/>
      <c r="R158" s="128"/>
      <c r="T158" s="161" t="s">
        <v>5</v>
      </c>
      <c r="U158" s="44" t="s">
        <v>42</v>
      </c>
      <c r="V158" s="110">
        <f>L158+M158</f>
        <v>0</v>
      </c>
      <c r="W158" s="110">
        <f>ROUND(L158*K158,2)</f>
        <v>0</v>
      </c>
      <c r="X158" s="110">
        <f>ROUND(M158*K158,2)</f>
        <v>0</v>
      </c>
      <c r="Y158" s="162">
        <v>0.78100000000000003</v>
      </c>
      <c r="Z158" s="162">
        <f>Y158*K158</f>
        <v>29.271879999999999</v>
      </c>
      <c r="AA158" s="162">
        <v>0</v>
      </c>
      <c r="AB158" s="162">
        <f>AA158*K158</f>
        <v>0</v>
      </c>
      <c r="AC158" s="162">
        <v>0</v>
      </c>
      <c r="AD158" s="163">
        <f>AC158*K158</f>
        <v>0</v>
      </c>
      <c r="AR158" s="21" t="s">
        <v>154</v>
      </c>
      <c r="AT158" s="21" t="s">
        <v>150</v>
      </c>
      <c r="AU158" s="21" t="s">
        <v>155</v>
      </c>
      <c r="AY158" s="21" t="s">
        <v>149</v>
      </c>
      <c r="BE158" s="164">
        <f>IF(U158="základní",P158,0)</f>
        <v>0</v>
      </c>
      <c r="BF158" s="164">
        <f>IF(U158="snížená",P158,0)</f>
        <v>0</v>
      </c>
      <c r="BG158" s="164">
        <f>IF(U158="zákl. přenesená",P158,0)</f>
        <v>0</v>
      </c>
      <c r="BH158" s="164">
        <f>IF(U158="sníž. přenesená",P158,0)</f>
        <v>0</v>
      </c>
      <c r="BI158" s="164">
        <f>IF(U158="nulová",P158,0)</f>
        <v>0</v>
      </c>
      <c r="BJ158" s="21" t="s">
        <v>87</v>
      </c>
      <c r="BK158" s="164">
        <f>ROUND(V158*K158,2)</f>
        <v>0</v>
      </c>
      <c r="BL158" s="21" t="s">
        <v>154</v>
      </c>
      <c r="BM158" s="21" t="s">
        <v>236</v>
      </c>
    </row>
    <row r="159" spans="2:65" s="12" customFormat="1" ht="22.5" customHeight="1">
      <c r="B159" s="181"/>
      <c r="C159" s="182"/>
      <c r="D159" s="182"/>
      <c r="E159" s="183" t="s">
        <v>5</v>
      </c>
      <c r="F159" s="286" t="s">
        <v>237</v>
      </c>
      <c r="G159" s="287"/>
      <c r="H159" s="287"/>
      <c r="I159" s="287"/>
      <c r="J159" s="182"/>
      <c r="K159" s="184" t="s">
        <v>5</v>
      </c>
      <c r="L159" s="182"/>
      <c r="M159" s="182"/>
      <c r="N159" s="182"/>
      <c r="O159" s="182"/>
      <c r="P159" s="182"/>
      <c r="Q159" s="182"/>
      <c r="R159" s="185"/>
      <c r="T159" s="186"/>
      <c r="U159" s="182"/>
      <c r="V159" s="182"/>
      <c r="W159" s="182"/>
      <c r="X159" s="182"/>
      <c r="Y159" s="182"/>
      <c r="Z159" s="182"/>
      <c r="AA159" s="182"/>
      <c r="AB159" s="182"/>
      <c r="AC159" s="182"/>
      <c r="AD159" s="187"/>
      <c r="AT159" s="188" t="s">
        <v>199</v>
      </c>
      <c r="AU159" s="188" t="s">
        <v>155</v>
      </c>
      <c r="AV159" s="12" t="s">
        <v>87</v>
      </c>
      <c r="AW159" s="12" t="s">
        <v>7</v>
      </c>
      <c r="AX159" s="12" t="s">
        <v>79</v>
      </c>
      <c r="AY159" s="188" t="s">
        <v>149</v>
      </c>
    </row>
    <row r="160" spans="2:65" s="10" customFormat="1" ht="31.5" customHeight="1">
      <c r="B160" s="165"/>
      <c r="C160" s="166"/>
      <c r="D160" s="166"/>
      <c r="E160" s="167" t="s">
        <v>5</v>
      </c>
      <c r="F160" s="282" t="s">
        <v>616</v>
      </c>
      <c r="G160" s="283"/>
      <c r="H160" s="283"/>
      <c r="I160" s="283"/>
      <c r="J160" s="166"/>
      <c r="K160" s="168">
        <v>59.723999999999997</v>
      </c>
      <c r="L160" s="166"/>
      <c r="M160" s="166"/>
      <c r="N160" s="166"/>
      <c r="O160" s="166"/>
      <c r="P160" s="166"/>
      <c r="Q160" s="166"/>
      <c r="R160" s="169"/>
      <c r="T160" s="170"/>
      <c r="U160" s="166"/>
      <c r="V160" s="166"/>
      <c r="W160" s="166"/>
      <c r="X160" s="166"/>
      <c r="Y160" s="166"/>
      <c r="Z160" s="166"/>
      <c r="AA160" s="166"/>
      <c r="AB160" s="166"/>
      <c r="AC160" s="166"/>
      <c r="AD160" s="171"/>
      <c r="AT160" s="172" t="s">
        <v>199</v>
      </c>
      <c r="AU160" s="172" t="s">
        <v>155</v>
      </c>
      <c r="AV160" s="10" t="s">
        <v>101</v>
      </c>
      <c r="AW160" s="10" t="s">
        <v>7</v>
      </c>
      <c r="AX160" s="10" t="s">
        <v>79</v>
      </c>
      <c r="AY160" s="172" t="s">
        <v>149</v>
      </c>
    </row>
    <row r="161" spans="2:65" s="10" customFormat="1" ht="31.5" customHeight="1">
      <c r="B161" s="165"/>
      <c r="C161" s="166"/>
      <c r="D161" s="166"/>
      <c r="E161" s="167" t="s">
        <v>5</v>
      </c>
      <c r="F161" s="282" t="s">
        <v>617</v>
      </c>
      <c r="G161" s="283"/>
      <c r="H161" s="283"/>
      <c r="I161" s="283"/>
      <c r="J161" s="166"/>
      <c r="K161" s="168">
        <v>5.04</v>
      </c>
      <c r="L161" s="166"/>
      <c r="M161" s="166"/>
      <c r="N161" s="166"/>
      <c r="O161" s="166"/>
      <c r="P161" s="166"/>
      <c r="Q161" s="166"/>
      <c r="R161" s="169"/>
      <c r="T161" s="170"/>
      <c r="U161" s="166"/>
      <c r="V161" s="166"/>
      <c r="W161" s="166"/>
      <c r="X161" s="166"/>
      <c r="Y161" s="166"/>
      <c r="Z161" s="166"/>
      <c r="AA161" s="166"/>
      <c r="AB161" s="166"/>
      <c r="AC161" s="166"/>
      <c r="AD161" s="171"/>
      <c r="AT161" s="172" t="s">
        <v>199</v>
      </c>
      <c r="AU161" s="172" t="s">
        <v>155</v>
      </c>
      <c r="AV161" s="10" t="s">
        <v>101</v>
      </c>
      <c r="AW161" s="10" t="s">
        <v>7</v>
      </c>
      <c r="AX161" s="10" t="s">
        <v>79</v>
      </c>
      <c r="AY161" s="172" t="s">
        <v>149</v>
      </c>
    </row>
    <row r="162" spans="2:65" s="10" customFormat="1" ht="31.5" customHeight="1">
      <c r="B162" s="165"/>
      <c r="C162" s="166"/>
      <c r="D162" s="166"/>
      <c r="E162" s="167" t="s">
        <v>5</v>
      </c>
      <c r="F162" s="282" t="s">
        <v>238</v>
      </c>
      <c r="G162" s="283"/>
      <c r="H162" s="283"/>
      <c r="I162" s="283"/>
      <c r="J162" s="166"/>
      <c r="K162" s="168">
        <v>10.199999999999999</v>
      </c>
      <c r="L162" s="166"/>
      <c r="M162" s="166"/>
      <c r="N162" s="166"/>
      <c r="O162" s="166"/>
      <c r="P162" s="166"/>
      <c r="Q162" s="166"/>
      <c r="R162" s="169"/>
      <c r="T162" s="170"/>
      <c r="U162" s="166"/>
      <c r="V162" s="166"/>
      <c r="W162" s="166"/>
      <c r="X162" s="166"/>
      <c r="Y162" s="166"/>
      <c r="Z162" s="166"/>
      <c r="AA162" s="166"/>
      <c r="AB162" s="166"/>
      <c r="AC162" s="166"/>
      <c r="AD162" s="171"/>
      <c r="AT162" s="172" t="s">
        <v>199</v>
      </c>
      <c r="AU162" s="172" t="s">
        <v>155</v>
      </c>
      <c r="AV162" s="10" t="s">
        <v>101</v>
      </c>
      <c r="AW162" s="10" t="s">
        <v>7</v>
      </c>
      <c r="AX162" s="10" t="s">
        <v>79</v>
      </c>
      <c r="AY162" s="172" t="s">
        <v>149</v>
      </c>
    </row>
    <row r="163" spans="2:65" s="11" customFormat="1" ht="22.5" customHeight="1">
      <c r="B163" s="173"/>
      <c r="C163" s="174"/>
      <c r="D163" s="174"/>
      <c r="E163" s="175" t="s">
        <v>5</v>
      </c>
      <c r="F163" s="284" t="s">
        <v>233</v>
      </c>
      <c r="G163" s="285"/>
      <c r="H163" s="285"/>
      <c r="I163" s="285"/>
      <c r="J163" s="174"/>
      <c r="K163" s="176">
        <v>74.963999999999999</v>
      </c>
      <c r="L163" s="174"/>
      <c r="M163" s="174"/>
      <c r="N163" s="174"/>
      <c r="O163" s="174"/>
      <c r="P163" s="174"/>
      <c r="Q163" s="174"/>
      <c r="R163" s="177"/>
      <c r="T163" s="178"/>
      <c r="U163" s="174"/>
      <c r="V163" s="174"/>
      <c r="W163" s="174"/>
      <c r="X163" s="174"/>
      <c r="Y163" s="174"/>
      <c r="Z163" s="174"/>
      <c r="AA163" s="174"/>
      <c r="AB163" s="174"/>
      <c r="AC163" s="174"/>
      <c r="AD163" s="179"/>
      <c r="AT163" s="180" t="s">
        <v>199</v>
      </c>
      <c r="AU163" s="180" t="s">
        <v>155</v>
      </c>
      <c r="AV163" s="11" t="s">
        <v>154</v>
      </c>
      <c r="AW163" s="11" t="s">
        <v>7</v>
      </c>
      <c r="AX163" s="11" t="s">
        <v>79</v>
      </c>
      <c r="AY163" s="180" t="s">
        <v>149</v>
      </c>
    </row>
    <row r="164" spans="2:65" s="10" customFormat="1" ht="22.5" customHeight="1">
      <c r="B164" s="165"/>
      <c r="C164" s="166"/>
      <c r="D164" s="166"/>
      <c r="E164" s="167" t="s">
        <v>5</v>
      </c>
      <c r="F164" s="282" t="s">
        <v>239</v>
      </c>
      <c r="G164" s="283"/>
      <c r="H164" s="283"/>
      <c r="I164" s="283"/>
      <c r="J164" s="166"/>
      <c r="K164" s="168">
        <v>37.479999999999997</v>
      </c>
      <c r="L164" s="166"/>
      <c r="M164" s="166"/>
      <c r="N164" s="166"/>
      <c r="O164" s="166"/>
      <c r="P164" s="166"/>
      <c r="Q164" s="166"/>
      <c r="R164" s="169"/>
      <c r="T164" s="170"/>
      <c r="U164" s="166"/>
      <c r="V164" s="166"/>
      <c r="W164" s="166"/>
      <c r="X164" s="166"/>
      <c r="Y164" s="166"/>
      <c r="Z164" s="166"/>
      <c r="AA164" s="166"/>
      <c r="AB164" s="166"/>
      <c r="AC164" s="166"/>
      <c r="AD164" s="171"/>
      <c r="AT164" s="172" t="s">
        <v>199</v>
      </c>
      <c r="AU164" s="172" t="s">
        <v>155</v>
      </c>
      <c r="AV164" s="10" t="s">
        <v>101</v>
      </c>
      <c r="AW164" s="10" t="s">
        <v>7</v>
      </c>
      <c r="AX164" s="10" t="s">
        <v>87</v>
      </c>
      <c r="AY164" s="172" t="s">
        <v>149</v>
      </c>
    </row>
    <row r="165" spans="2:65" s="1" customFormat="1" ht="31.5" customHeight="1">
      <c r="B165" s="125"/>
      <c r="C165" s="156" t="s">
        <v>240</v>
      </c>
      <c r="D165" s="156" t="s">
        <v>150</v>
      </c>
      <c r="E165" s="157" t="s">
        <v>241</v>
      </c>
      <c r="F165" s="277" t="s">
        <v>242</v>
      </c>
      <c r="G165" s="277"/>
      <c r="H165" s="277"/>
      <c r="I165" s="277"/>
      <c r="J165" s="158" t="s">
        <v>225</v>
      </c>
      <c r="K165" s="159">
        <v>37.479999999999997</v>
      </c>
      <c r="L165" s="160">
        <v>0</v>
      </c>
      <c r="M165" s="278">
        <v>0</v>
      </c>
      <c r="N165" s="278"/>
      <c r="O165" s="278"/>
      <c r="P165" s="278">
        <f>ROUND(V165*K165,2)</f>
        <v>0</v>
      </c>
      <c r="Q165" s="278"/>
      <c r="R165" s="128"/>
      <c r="T165" s="161" t="s">
        <v>5</v>
      </c>
      <c r="U165" s="44" t="s">
        <v>42</v>
      </c>
      <c r="V165" s="110">
        <f>L165+M165</f>
        <v>0</v>
      </c>
      <c r="W165" s="110">
        <f>ROUND(L165*K165,2)</f>
        <v>0</v>
      </c>
      <c r="X165" s="110">
        <f>ROUND(M165*K165,2)</f>
        <v>0</v>
      </c>
      <c r="Y165" s="162">
        <v>1.43</v>
      </c>
      <c r="Z165" s="162">
        <f>Y165*K165</f>
        <v>53.596399999999996</v>
      </c>
      <c r="AA165" s="162">
        <v>0</v>
      </c>
      <c r="AB165" s="162">
        <f>AA165*K165</f>
        <v>0</v>
      </c>
      <c r="AC165" s="162">
        <v>0</v>
      </c>
      <c r="AD165" s="163">
        <f>AC165*K165</f>
        <v>0</v>
      </c>
      <c r="AR165" s="21" t="s">
        <v>154</v>
      </c>
      <c r="AT165" s="21" t="s">
        <v>150</v>
      </c>
      <c r="AU165" s="21" t="s">
        <v>155</v>
      </c>
      <c r="AY165" s="21" t="s">
        <v>149</v>
      </c>
      <c r="BE165" s="164">
        <f>IF(U165="základní",P165,0)</f>
        <v>0</v>
      </c>
      <c r="BF165" s="164">
        <f>IF(U165="snížená",P165,0)</f>
        <v>0</v>
      </c>
      <c r="BG165" s="164">
        <f>IF(U165="zákl. přenesená",P165,0)</f>
        <v>0</v>
      </c>
      <c r="BH165" s="164">
        <f>IF(U165="sníž. přenesená",P165,0)</f>
        <v>0</v>
      </c>
      <c r="BI165" s="164">
        <f>IF(U165="nulová",P165,0)</f>
        <v>0</v>
      </c>
      <c r="BJ165" s="21" t="s">
        <v>87</v>
      </c>
      <c r="BK165" s="164">
        <f>ROUND(V165*K165,2)</f>
        <v>0</v>
      </c>
      <c r="BL165" s="21" t="s">
        <v>154</v>
      </c>
      <c r="BM165" s="21" t="s">
        <v>243</v>
      </c>
    </row>
    <row r="166" spans="2:65" s="12" customFormat="1" ht="22.5" customHeight="1">
      <c r="B166" s="181"/>
      <c r="C166" s="182"/>
      <c r="D166" s="182"/>
      <c r="E166" s="183" t="s">
        <v>5</v>
      </c>
      <c r="F166" s="286" t="s">
        <v>237</v>
      </c>
      <c r="G166" s="287"/>
      <c r="H166" s="287"/>
      <c r="I166" s="287"/>
      <c r="J166" s="182"/>
      <c r="K166" s="184" t="s">
        <v>5</v>
      </c>
      <c r="L166" s="182"/>
      <c r="M166" s="182"/>
      <c r="N166" s="182"/>
      <c r="O166" s="182"/>
      <c r="P166" s="182"/>
      <c r="Q166" s="182"/>
      <c r="R166" s="185"/>
      <c r="T166" s="186"/>
      <c r="U166" s="182"/>
      <c r="V166" s="182"/>
      <c r="W166" s="182"/>
      <c r="X166" s="182"/>
      <c r="Y166" s="182"/>
      <c r="Z166" s="182"/>
      <c r="AA166" s="182"/>
      <c r="AB166" s="182"/>
      <c r="AC166" s="182"/>
      <c r="AD166" s="187"/>
      <c r="AT166" s="188" t="s">
        <v>199</v>
      </c>
      <c r="AU166" s="188" t="s">
        <v>155</v>
      </c>
      <c r="AV166" s="12" t="s">
        <v>87</v>
      </c>
      <c r="AW166" s="12" t="s">
        <v>7</v>
      </c>
      <c r="AX166" s="12" t="s">
        <v>79</v>
      </c>
      <c r="AY166" s="188" t="s">
        <v>149</v>
      </c>
    </row>
    <row r="167" spans="2:65" s="10" customFormat="1" ht="31.5" customHeight="1">
      <c r="B167" s="165"/>
      <c r="C167" s="166"/>
      <c r="D167" s="166"/>
      <c r="E167" s="167" t="s">
        <v>5</v>
      </c>
      <c r="F167" s="282" t="s">
        <v>616</v>
      </c>
      <c r="G167" s="283"/>
      <c r="H167" s="283"/>
      <c r="I167" s="283"/>
      <c r="J167" s="166"/>
      <c r="K167" s="168">
        <v>59.723999999999997</v>
      </c>
      <c r="L167" s="166"/>
      <c r="M167" s="166"/>
      <c r="N167" s="166"/>
      <c r="O167" s="166"/>
      <c r="P167" s="166"/>
      <c r="Q167" s="166"/>
      <c r="R167" s="169"/>
      <c r="T167" s="170"/>
      <c r="U167" s="166"/>
      <c r="V167" s="166"/>
      <c r="W167" s="166"/>
      <c r="X167" s="166"/>
      <c r="Y167" s="166"/>
      <c r="Z167" s="166"/>
      <c r="AA167" s="166"/>
      <c r="AB167" s="166"/>
      <c r="AC167" s="166"/>
      <c r="AD167" s="171"/>
      <c r="AT167" s="172" t="s">
        <v>199</v>
      </c>
      <c r="AU167" s="172" t="s">
        <v>155</v>
      </c>
      <c r="AV167" s="10" t="s">
        <v>101</v>
      </c>
      <c r="AW167" s="10" t="s">
        <v>7</v>
      </c>
      <c r="AX167" s="10" t="s">
        <v>79</v>
      </c>
      <c r="AY167" s="172" t="s">
        <v>149</v>
      </c>
    </row>
    <row r="168" spans="2:65" s="10" customFormat="1" ht="31.5" customHeight="1">
      <c r="B168" s="165"/>
      <c r="C168" s="166"/>
      <c r="D168" s="166"/>
      <c r="E168" s="167" t="s">
        <v>5</v>
      </c>
      <c r="F168" s="282" t="s">
        <v>617</v>
      </c>
      <c r="G168" s="283"/>
      <c r="H168" s="283"/>
      <c r="I168" s="283"/>
      <c r="J168" s="166"/>
      <c r="K168" s="168">
        <v>5.04</v>
      </c>
      <c r="L168" s="166"/>
      <c r="M168" s="166"/>
      <c r="N168" s="166"/>
      <c r="O168" s="166"/>
      <c r="P168" s="166"/>
      <c r="Q168" s="166"/>
      <c r="R168" s="169"/>
      <c r="T168" s="170"/>
      <c r="U168" s="166"/>
      <c r="V168" s="166"/>
      <c r="W168" s="166"/>
      <c r="X168" s="166"/>
      <c r="Y168" s="166"/>
      <c r="Z168" s="166"/>
      <c r="AA168" s="166"/>
      <c r="AB168" s="166"/>
      <c r="AC168" s="166"/>
      <c r="AD168" s="171"/>
      <c r="AT168" s="172" t="s">
        <v>199</v>
      </c>
      <c r="AU168" s="172" t="s">
        <v>155</v>
      </c>
      <c r="AV168" s="10" t="s">
        <v>101</v>
      </c>
      <c r="AW168" s="10" t="s">
        <v>7</v>
      </c>
      <c r="AX168" s="10" t="s">
        <v>79</v>
      </c>
      <c r="AY168" s="172" t="s">
        <v>149</v>
      </c>
    </row>
    <row r="169" spans="2:65" s="10" customFormat="1" ht="31.5" customHeight="1">
      <c r="B169" s="165"/>
      <c r="C169" s="166"/>
      <c r="D169" s="166"/>
      <c r="E169" s="167" t="s">
        <v>5</v>
      </c>
      <c r="F169" s="282" t="s">
        <v>238</v>
      </c>
      <c r="G169" s="283"/>
      <c r="H169" s="283"/>
      <c r="I169" s="283"/>
      <c r="J169" s="166"/>
      <c r="K169" s="168">
        <v>10.199999999999999</v>
      </c>
      <c r="L169" s="166"/>
      <c r="M169" s="166"/>
      <c r="N169" s="166"/>
      <c r="O169" s="166"/>
      <c r="P169" s="166"/>
      <c r="Q169" s="166"/>
      <c r="R169" s="169"/>
      <c r="T169" s="170"/>
      <c r="U169" s="166"/>
      <c r="V169" s="166"/>
      <c r="W169" s="166"/>
      <c r="X169" s="166"/>
      <c r="Y169" s="166"/>
      <c r="Z169" s="166"/>
      <c r="AA169" s="166"/>
      <c r="AB169" s="166"/>
      <c r="AC169" s="166"/>
      <c r="AD169" s="171"/>
      <c r="AT169" s="172" t="s">
        <v>199</v>
      </c>
      <c r="AU169" s="172" t="s">
        <v>155</v>
      </c>
      <c r="AV169" s="10" t="s">
        <v>101</v>
      </c>
      <c r="AW169" s="10" t="s">
        <v>7</v>
      </c>
      <c r="AX169" s="10" t="s">
        <v>79</v>
      </c>
      <c r="AY169" s="172" t="s">
        <v>149</v>
      </c>
    </row>
    <row r="170" spans="2:65" s="11" customFormat="1" ht="22.5" customHeight="1">
      <c r="B170" s="173"/>
      <c r="C170" s="174"/>
      <c r="D170" s="174"/>
      <c r="E170" s="175" t="s">
        <v>5</v>
      </c>
      <c r="F170" s="284" t="s">
        <v>233</v>
      </c>
      <c r="G170" s="285"/>
      <c r="H170" s="285"/>
      <c r="I170" s="285"/>
      <c r="J170" s="174"/>
      <c r="K170" s="176">
        <v>74.963999999999999</v>
      </c>
      <c r="L170" s="174"/>
      <c r="M170" s="174"/>
      <c r="N170" s="174"/>
      <c r="O170" s="174"/>
      <c r="P170" s="174"/>
      <c r="Q170" s="174"/>
      <c r="R170" s="177"/>
      <c r="T170" s="178"/>
      <c r="U170" s="174"/>
      <c r="V170" s="174"/>
      <c r="W170" s="174"/>
      <c r="X170" s="174"/>
      <c r="Y170" s="174"/>
      <c r="Z170" s="174"/>
      <c r="AA170" s="174"/>
      <c r="AB170" s="174"/>
      <c r="AC170" s="174"/>
      <c r="AD170" s="179"/>
      <c r="AT170" s="180" t="s">
        <v>199</v>
      </c>
      <c r="AU170" s="180" t="s">
        <v>155</v>
      </c>
      <c r="AV170" s="11" t="s">
        <v>154</v>
      </c>
      <c r="AW170" s="11" t="s">
        <v>7</v>
      </c>
      <c r="AX170" s="11" t="s">
        <v>79</v>
      </c>
      <c r="AY170" s="180" t="s">
        <v>149</v>
      </c>
    </row>
    <row r="171" spans="2:65" s="10" customFormat="1" ht="22.5" customHeight="1">
      <c r="B171" s="165"/>
      <c r="C171" s="166"/>
      <c r="D171" s="166"/>
      <c r="E171" s="167" t="s">
        <v>5</v>
      </c>
      <c r="F171" s="282" t="s">
        <v>239</v>
      </c>
      <c r="G171" s="283"/>
      <c r="H171" s="283"/>
      <c r="I171" s="283"/>
      <c r="J171" s="166"/>
      <c r="K171" s="168">
        <v>37.479999999999997</v>
      </c>
      <c r="L171" s="166"/>
      <c r="M171" s="166"/>
      <c r="N171" s="166"/>
      <c r="O171" s="166"/>
      <c r="P171" s="166"/>
      <c r="Q171" s="166"/>
      <c r="R171" s="169"/>
      <c r="T171" s="170"/>
      <c r="U171" s="166"/>
      <c r="V171" s="166"/>
      <c r="W171" s="166"/>
      <c r="X171" s="166"/>
      <c r="Y171" s="166"/>
      <c r="Z171" s="166"/>
      <c r="AA171" s="166"/>
      <c r="AB171" s="166"/>
      <c r="AC171" s="166"/>
      <c r="AD171" s="171"/>
      <c r="AT171" s="172" t="s">
        <v>199</v>
      </c>
      <c r="AU171" s="172" t="s">
        <v>155</v>
      </c>
      <c r="AV171" s="10" t="s">
        <v>101</v>
      </c>
      <c r="AW171" s="10" t="s">
        <v>7</v>
      </c>
      <c r="AX171" s="10" t="s">
        <v>87</v>
      </c>
      <c r="AY171" s="172" t="s">
        <v>149</v>
      </c>
    </row>
    <row r="172" spans="2:65" s="1" customFormat="1" ht="31.5" customHeight="1">
      <c r="B172" s="125"/>
      <c r="C172" s="156" t="s">
        <v>244</v>
      </c>
      <c r="D172" s="156" t="s">
        <v>150</v>
      </c>
      <c r="E172" s="157" t="s">
        <v>245</v>
      </c>
      <c r="F172" s="277" t="s">
        <v>246</v>
      </c>
      <c r="G172" s="277"/>
      <c r="H172" s="277"/>
      <c r="I172" s="277"/>
      <c r="J172" s="158" t="s">
        <v>225</v>
      </c>
      <c r="K172" s="159">
        <v>7.4960000000000004</v>
      </c>
      <c r="L172" s="160">
        <v>0</v>
      </c>
      <c r="M172" s="278">
        <v>0</v>
      </c>
      <c r="N172" s="278"/>
      <c r="O172" s="278"/>
      <c r="P172" s="278">
        <f>ROUND(V172*K172,2)</f>
        <v>0</v>
      </c>
      <c r="Q172" s="278"/>
      <c r="R172" s="128"/>
      <c r="T172" s="161" t="s">
        <v>5</v>
      </c>
      <c r="U172" s="44" t="s">
        <v>42</v>
      </c>
      <c r="V172" s="110">
        <f>L172+M172</f>
        <v>0</v>
      </c>
      <c r="W172" s="110">
        <f>ROUND(L172*K172,2)</f>
        <v>0</v>
      </c>
      <c r="X172" s="110">
        <f>ROUND(M172*K172,2)</f>
        <v>0</v>
      </c>
      <c r="Y172" s="162">
        <v>0</v>
      </c>
      <c r="Z172" s="162">
        <f>Y172*K172</f>
        <v>0</v>
      </c>
      <c r="AA172" s="162">
        <v>0</v>
      </c>
      <c r="AB172" s="162">
        <f>AA172*K172</f>
        <v>0</v>
      </c>
      <c r="AC172" s="162">
        <v>0</v>
      </c>
      <c r="AD172" s="163">
        <f>AC172*K172</f>
        <v>0</v>
      </c>
      <c r="AR172" s="21" t="s">
        <v>154</v>
      </c>
      <c r="AT172" s="21" t="s">
        <v>150</v>
      </c>
      <c r="AU172" s="21" t="s">
        <v>155</v>
      </c>
      <c r="AY172" s="21" t="s">
        <v>149</v>
      </c>
      <c r="BE172" s="164">
        <f>IF(U172="základní",P172,0)</f>
        <v>0</v>
      </c>
      <c r="BF172" s="164">
        <f>IF(U172="snížená",P172,0)</f>
        <v>0</v>
      </c>
      <c r="BG172" s="164">
        <f>IF(U172="zákl. přenesená",P172,0)</f>
        <v>0</v>
      </c>
      <c r="BH172" s="164">
        <f>IF(U172="sníž. přenesená",P172,0)</f>
        <v>0</v>
      </c>
      <c r="BI172" s="164">
        <f>IF(U172="nulová",P172,0)</f>
        <v>0</v>
      </c>
      <c r="BJ172" s="21" t="s">
        <v>87</v>
      </c>
      <c r="BK172" s="164">
        <f>ROUND(V172*K172,2)</f>
        <v>0</v>
      </c>
      <c r="BL172" s="21" t="s">
        <v>154</v>
      </c>
      <c r="BM172" s="21" t="s">
        <v>247</v>
      </c>
    </row>
    <row r="173" spans="2:65" s="10" customFormat="1" ht="22.5" customHeight="1">
      <c r="B173" s="165"/>
      <c r="C173" s="166"/>
      <c r="D173" s="166"/>
      <c r="E173" s="167" t="s">
        <v>5</v>
      </c>
      <c r="F173" s="280" t="s">
        <v>248</v>
      </c>
      <c r="G173" s="281"/>
      <c r="H173" s="281"/>
      <c r="I173" s="281"/>
      <c r="J173" s="166"/>
      <c r="K173" s="168">
        <v>7.4960000000000004</v>
      </c>
      <c r="L173" s="166"/>
      <c r="M173" s="166"/>
      <c r="N173" s="166"/>
      <c r="O173" s="166"/>
      <c r="P173" s="166"/>
      <c r="Q173" s="166"/>
      <c r="R173" s="169"/>
      <c r="T173" s="170"/>
      <c r="U173" s="166"/>
      <c r="V173" s="166"/>
      <c r="W173" s="166"/>
      <c r="X173" s="166"/>
      <c r="Y173" s="166"/>
      <c r="Z173" s="166"/>
      <c r="AA173" s="166"/>
      <c r="AB173" s="166"/>
      <c r="AC173" s="166"/>
      <c r="AD173" s="171"/>
      <c r="AT173" s="172" t="s">
        <v>199</v>
      </c>
      <c r="AU173" s="172" t="s">
        <v>155</v>
      </c>
      <c r="AV173" s="10" t="s">
        <v>101</v>
      </c>
      <c r="AW173" s="10" t="s">
        <v>7</v>
      </c>
      <c r="AX173" s="10" t="s">
        <v>87</v>
      </c>
      <c r="AY173" s="172" t="s">
        <v>149</v>
      </c>
    </row>
    <row r="174" spans="2:65" s="1" customFormat="1" ht="31.5" customHeight="1">
      <c r="B174" s="125"/>
      <c r="C174" s="156" t="s">
        <v>249</v>
      </c>
      <c r="D174" s="156" t="s">
        <v>150</v>
      </c>
      <c r="E174" s="157" t="s">
        <v>250</v>
      </c>
      <c r="F174" s="279" t="s">
        <v>618</v>
      </c>
      <c r="G174" s="277"/>
      <c r="H174" s="277"/>
      <c r="I174" s="277"/>
      <c r="J174" s="158" t="s">
        <v>211</v>
      </c>
      <c r="K174" s="159">
        <v>14</v>
      </c>
      <c r="L174" s="160">
        <v>0</v>
      </c>
      <c r="M174" s="278">
        <v>0</v>
      </c>
      <c r="N174" s="278"/>
      <c r="O174" s="278"/>
      <c r="P174" s="278">
        <f>ROUND(V174*K174,2)</f>
        <v>0</v>
      </c>
      <c r="Q174" s="278"/>
      <c r="R174" s="128"/>
      <c r="T174" s="161" t="s">
        <v>5</v>
      </c>
      <c r="U174" s="44" t="s">
        <v>42</v>
      </c>
      <c r="V174" s="110">
        <f>L174+M174</f>
        <v>0</v>
      </c>
      <c r="W174" s="110">
        <f>ROUND(L174*K174,2)</f>
        <v>0</v>
      </c>
      <c r="X174" s="110">
        <f>ROUND(M174*K174,2)</f>
        <v>0</v>
      </c>
      <c r="Y174" s="162">
        <v>1.81</v>
      </c>
      <c r="Z174" s="162">
        <f>Y174*K174</f>
        <v>25.34</v>
      </c>
      <c r="AA174" s="162">
        <v>0</v>
      </c>
      <c r="AB174" s="162">
        <f>AA174*K174</f>
        <v>0</v>
      </c>
      <c r="AC174" s="162">
        <v>0</v>
      </c>
      <c r="AD174" s="163">
        <f>AC174*K174</f>
        <v>0</v>
      </c>
      <c r="AR174" s="21" t="s">
        <v>154</v>
      </c>
      <c r="AT174" s="21" t="s">
        <v>150</v>
      </c>
      <c r="AU174" s="21" t="s">
        <v>155</v>
      </c>
      <c r="AY174" s="21" t="s">
        <v>149</v>
      </c>
      <c r="BE174" s="164">
        <f>IF(U174="základní",P174,0)</f>
        <v>0</v>
      </c>
      <c r="BF174" s="164">
        <f>IF(U174="snížená",P174,0)</f>
        <v>0</v>
      </c>
      <c r="BG174" s="164">
        <f>IF(U174="zákl. přenesená",P174,0)</f>
        <v>0</v>
      </c>
      <c r="BH174" s="164">
        <f>IF(U174="sníž. přenesená",P174,0)</f>
        <v>0</v>
      </c>
      <c r="BI174" s="164">
        <f>IF(U174="nulová",P174,0)</f>
        <v>0</v>
      </c>
      <c r="BJ174" s="21" t="s">
        <v>87</v>
      </c>
      <c r="BK174" s="164">
        <f>ROUND(V174*K174,2)</f>
        <v>0</v>
      </c>
      <c r="BL174" s="21" t="s">
        <v>154</v>
      </c>
      <c r="BM174" s="21" t="s">
        <v>251</v>
      </c>
    </row>
    <row r="175" spans="2:65" s="10" customFormat="1" ht="22.5" customHeight="1">
      <c r="B175" s="165"/>
      <c r="C175" s="166"/>
      <c r="D175" s="166"/>
      <c r="E175" s="167" t="s">
        <v>5</v>
      </c>
      <c r="F175" s="280" t="s">
        <v>252</v>
      </c>
      <c r="G175" s="281"/>
      <c r="H175" s="281"/>
      <c r="I175" s="281"/>
      <c r="J175" s="166"/>
      <c r="K175" s="168">
        <v>14</v>
      </c>
      <c r="L175" s="166"/>
      <c r="M175" s="166"/>
      <c r="N175" s="166"/>
      <c r="O175" s="166"/>
      <c r="P175" s="166"/>
      <c r="Q175" s="166"/>
      <c r="R175" s="169"/>
      <c r="T175" s="170"/>
      <c r="U175" s="166"/>
      <c r="V175" s="166"/>
      <c r="W175" s="166"/>
      <c r="X175" s="166"/>
      <c r="Y175" s="166"/>
      <c r="Z175" s="166"/>
      <c r="AA175" s="166"/>
      <c r="AB175" s="166"/>
      <c r="AC175" s="166"/>
      <c r="AD175" s="171"/>
      <c r="AT175" s="172" t="s">
        <v>199</v>
      </c>
      <c r="AU175" s="172" t="s">
        <v>155</v>
      </c>
      <c r="AV175" s="10" t="s">
        <v>101</v>
      </c>
      <c r="AW175" s="10" t="s">
        <v>7</v>
      </c>
      <c r="AX175" s="10" t="s">
        <v>87</v>
      </c>
      <c r="AY175" s="172" t="s">
        <v>149</v>
      </c>
    </row>
    <row r="176" spans="2:65" s="1" customFormat="1" ht="22.5" customHeight="1">
      <c r="B176" s="125"/>
      <c r="C176" s="189" t="s">
        <v>253</v>
      </c>
      <c r="D176" s="189" t="s">
        <v>254</v>
      </c>
      <c r="E176" s="190" t="s">
        <v>255</v>
      </c>
      <c r="F176" s="288" t="s">
        <v>619</v>
      </c>
      <c r="G176" s="288"/>
      <c r="H176" s="288"/>
      <c r="I176" s="288"/>
      <c r="J176" s="191" t="s">
        <v>211</v>
      </c>
      <c r="K176" s="192">
        <v>18</v>
      </c>
      <c r="L176" s="193">
        <v>0</v>
      </c>
      <c r="M176" s="289"/>
      <c r="N176" s="289"/>
      <c r="O176" s="290"/>
      <c r="P176" s="278">
        <f>ROUND(V176*K176,2)</f>
        <v>0</v>
      </c>
      <c r="Q176" s="278"/>
      <c r="R176" s="128"/>
      <c r="T176" s="161" t="s">
        <v>5</v>
      </c>
      <c r="U176" s="44" t="s">
        <v>42</v>
      </c>
      <c r="V176" s="110">
        <f>L176+M176</f>
        <v>0</v>
      </c>
      <c r="W176" s="110">
        <f>ROUND(L176*K176,2)</f>
        <v>0</v>
      </c>
      <c r="X176" s="110">
        <f>ROUND(M176*K176,2)</f>
        <v>0</v>
      </c>
      <c r="Y176" s="162">
        <v>0</v>
      </c>
      <c r="Z176" s="162">
        <f>Y176*K176</f>
        <v>0</v>
      </c>
      <c r="AA176" s="162">
        <v>0</v>
      </c>
      <c r="AB176" s="162">
        <f>AA176*K176</f>
        <v>0</v>
      </c>
      <c r="AC176" s="162">
        <v>0</v>
      </c>
      <c r="AD176" s="163">
        <f>AC176*K176</f>
        <v>0</v>
      </c>
      <c r="AR176" s="21" t="s">
        <v>176</v>
      </c>
      <c r="AT176" s="21" t="s">
        <v>254</v>
      </c>
      <c r="AU176" s="21" t="s">
        <v>155</v>
      </c>
      <c r="AY176" s="21" t="s">
        <v>149</v>
      </c>
      <c r="BE176" s="164">
        <f>IF(U176="základní",P176,0)</f>
        <v>0</v>
      </c>
      <c r="BF176" s="164">
        <f>IF(U176="snížená",P176,0)</f>
        <v>0</v>
      </c>
      <c r="BG176" s="164">
        <f>IF(U176="zákl. přenesená",P176,0)</f>
        <v>0</v>
      </c>
      <c r="BH176" s="164">
        <f>IF(U176="sníž. přenesená",P176,0)</f>
        <v>0</v>
      </c>
      <c r="BI176" s="164">
        <f>IF(U176="nulová",P176,0)</f>
        <v>0</v>
      </c>
      <c r="BJ176" s="21" t="s">
        <v>87</v>
      </c>
      <c r="BK176" s="164">
        <f>ROUND(V176*K176,2)</f>
        <v>0</v>
      </c>
      <c r="BL176" s="21" t="s">
        <v>154</v>
      </c>
      <c r="BM176" s="21" t="s">
        <v>256</v>
      </c>
    </row>
    <row r="177" spans="2:65" s="13" customFormat="1" ht="21.6" customHeight="1">
      <c r="B177" s="194"/>
      <c r="C177" s="195"/>
      <c r="D177" s="196" t="s">
        <v>117</v>
      </c>
      <c r="E177" s="196"/>
      <c r="F177" s="196"/>
      <c r="G177" s="196"/>
      <c r="H177" s="196"/>
      <c r="I177" s="196"/>
      <c r="J177" s="196"/>
      <c r="K177" s="196"/>
      <c r="L177" s="196"/>
      <c r="M177" s="308">
        <f>BK177</f>
        <v>0</v>
      </c>
      <c r="N177" s="309"/>
      <c r="O177" s="309"/>
      <c r="P177" s="309"/>
      <c r="Q177" s="309"/>
      <c r="R177" s="197"/>
      <c r="T177" s="198"/>
      <c r="U177" s="195"/>
      <c r="V177" s="195"/>
      <c r="W177" s="199">
        <f>W178+SUM(W179:W182)+W198</f>
        <v>0</v>
      </c>
      <c r="X177" s="199">
        <f>X178+SUM(X179:X182)+X198</f>
        <v>0</v>
      </c>
      <c r="Y177" s="195"/>
      <c r="Z177" s="200">
        <f>Z178+SUM(Z179:Z182)+Z198</f>
        <v>29.638693999999997</v>
      </c>
      <c r="AA177" s="195"/>
      <c r="AB177" s="200">
        <f>AB178+SUM(AB179:AB182)+AB198</f>
        <v>99.05</v>
      </c>
      <c r="AC177" s="195"/>
      <c r="AD177" s="201">
        <f>AD178+SUM(AD179:AD182)+AD198</f>
        <v>0</v>
      </c>
      <c r="AR177" s="202" t="s">
        <v>87</v>
      </c>
      <c r="AT177" s="203" t="s">
        <v>78</v>
      </c>
      <c r="AU177" s="203" t="s">
        <v>155</v>
      </c>
      <c r="AY177" s="202" t="s">
        <v>149</v>
      </c>
      <c r="BK177" s="204">
        <f>BK178+SUM(BK179:BK182)+BK198</f>
        <v>0</v>
      </c>
    </row>
    <row r="178" spans="2:65" s="1" customFormat="1" ht="31.5" customHeight="1">
      <c r="B178" s="125"/>
      <c r="C178" s="156" t="s">
        <v>257</v>
      </c>
      <c r="D178" s="156" t="s">
        <v>150</v>
      </c>
      <c r="E178" s="157" t="s">
        <v>258</v>
      </c>
      <c r="F178" s="279" t="s">
        <v>620</v>
      </c>
      <c r="G178" s="277"/>
      <c r="H178" s="277"/>
      <c r="I178" s="277"/>
      <c r="J178" s="158" t="s">
        <v>196</v>
      </c>
      <c r="K178" s="159">
        <v>120.27</v>
      </c>
      <c r="L178" s="160">
        <v>0</v>
      </c>
      <c r="M178" s="278">
        <v>0</v>
      </c>
      <c r="N178" s="278"/>
      <c r="O178" s="278"/>
      <c r="P178" s="278">
        <f>ROUND(V178*K178,2)</f>
        <v>0</v>
      </c>
      <c r="Q178" s="278"/>
      <c r="R178" s="128"/>
      <c r="T178" s="161" t="s">
        <v>5</v>
      </c>
      <c r="U178" s="44" t="s">
        <v>42</v>
      </c>
      <c r="V178" s="110">
        <f>L178+M178</f>
        <v>0</v>
      </c>
      <c r="W178" s="110">
        <f>ROUND(L178*K178,2)</f>
        <v>0</v>
      </c>
      <c r="X178" s="110">
        <f>ROUND(M178*K178,2)</f>
        <v>0</v>
      </c>
      <c r="Y178" s="162">
        <v>0</v>
      </c>
      <c r="Z178" s="162">
        <f>Y178*K178</f>
        <v>0</v>
      </c>
      <c r="AA178" s="162">
        <v>0</v>
      </c>
      <c r="AB178" s="162">
        <f>AA178*K178</f>
        <v>0</v>
      </c>
      <c r="AC178" s="162">
        <v>0</v>
      </c>
      <c r="AD178" s="163">
        <f>AC178*K178</f>
        <v>0</v>
      </c>
      <c r="AR178" s="21" t="s">
        <v>154</v>
      </c>
      <c r="AT178" s="21" t="s">
        <v>150</v>
      </c>
      <c r="AU178" s="21" t="s">
        <v>154</v>
      </c>
      <c r="AY178" s="21" t="s">
        <v>149</v>
      </c>
      <c r="BE178" s="164">
        <f>IF(U178="základní",P178,0)</f>
        <v>0</v>
      </c>
      <c r="BF178" s="164">
        <f>IF(U178="snížená",P178,0)</f>
        <v>0</v>
      </c>
      <c r="BG178" s="164">
        <f>IF(U178="zákl. přenesená",P178,0)</f>
        <v>0</v>
      </c>
      <c r="BH178" s="164">
        <f>IF(U178="sníž. přenesená",P178,0)</f>
        <v>0</v>
      </c>
      <c r="BI178" s="164">
        <f>IF(U178="nulová",P178,0)</f>
        <v>0</v>
      </c>
      <c r="BJ178" s="21" t="s">
        <v>87</v>
      </c>
      <c r="BK178" s="164">
        <f>ROUND(V178*K178,2)</f>
        <v>0</v>
      </c>
      <c r="BL178" s="21" t="s">
        <v>154</v>
      </c>
      <c r="BM178" s="21" t="s">
        <v>259</v>
      </c>
    </row>
    <row r="179" spans="2:65" s="10" customFormat="1" ht="31.5" customHeight="1">
      <c r="B179" s="165"/>
      <c r="C179" s="166"/>
      <c r="D179" s="166"/>
      <c r="E179" s="167" t="s">
        <v>5</v>
      </c>
      <c r="F179" s="280" t="s">
        <v>260</v>
      </c>
      <c r="G179" s="281"/>
      <c r="H179" s="281"/>
      <c r="I179" s="281"/>
      <c r="J179" s="166"/>
      <c r="K179" s="168">
        <v>120.27</v>
      </c>
      <c r="L179" s="166"/>
      <c r="M179" s="166"/>
      <c r="N179" s="166"/>
      <c r="O179" s="166"/>
      <c r="P179" s="166"/>
      <c r="Q179" s="166"/>
      <c r="R179" s="169"/>
      <c r="T179" s="170"/>
      <c r="U179" s="166"/>
      <c r="V179" s="166"/>
      <c r="W179" s="166"/>
      <c r="X179" s="166"/>
      <c r="Y179" s="166"/>
      <c r="Z179" s="166"/>
      <c r="AA179" s="166"/>
      <c r="AB179" s="166"/>
      <c r="AC179" s="166"/>
      <c r="AD179" s="171"/>
      <c r="AT179" s="172" t="s">
        <v>199</v>
      </c>
      <c r="AU179" s="172" t="s">
        <v>154</v>
      </c>
      <c r="AV179" s="10" t="s">
        <v>101</v>
      </c>
      <c r="AW179" s="10" t="s">
        <v>7</v>
      </c>
      <c r="AX179" s="10" t="s">
        <v>87</v>
      </c>
      <c r="AY179" s="172" t="s">
        <v>149</v>
      </c>
    </row>
    <row r="180" spans="2:65" s="1" customFormat="1" ht="31.5" customHeight="1">
      <c r="B180" s="125"/>
      <c r="C180" s="156" t="s">
        <v>261</v>
      </c>
      <c r="D180" s="156" t="s">
        <v>150</v>
      </c>
      <c r="E180" s="157" t="s">
        <v>262</v>
      </c>
      <c r="F180" s="279" t="s">
        <v>621</v>
      </c>
      <c r="G180" s="277"/>
      <c r="H180" s="277"/>
      <c r="I180" s="277"/>
      <c r="J180" s="158" t="s">
        <v>196</v>
      </c>
      <c r="K180" s="159">
        <v>120.27</v>
      </c>
      <c r="L180" s="160">
        <v>0</v>
      </c>
      <c r="M180" s="278">
        <v>0</v>
      </c>
      <c r="N180" s="278"/>
      <c r="O180" s="278"/>
      <c r="P180" s="278">
        <f>ROUND(V180*K180,2)</f>
        <v>0</v>
      </c>
      <c r="Q180" s="278"/>
      <c r="R180" s="128"/>
      <c r="T180" s="161" t="s">
        <v>5</v>
      </c>
      <c r="U180" s="44" t="s">
        <v>42</v>
      </c>
      <c r="V180" s="110">
        <f>L180+M180</f>
        <v>0</v>
      </c>
      <c r="W180" s="110">
        <f>ROUND(L180*K180,2)</f>
        <v>0</v>
      </c>
      <c r="X180" s="110">
        <f>ROUND(M180*K180,2)</f>
        <v>0</v>
      </c>
      <c r="Y180" s="162">
        <v>0</v>
      </c>
      <c r="Z180" s="162">
        <f>Y180*K180</f>
        <v>0</v>
      </c>
      <c r="AA180" s="162">
        <v>0</v>
      </c>
      <c r="AB180" s="162">
        <f>AA180*K180</f>
        <v>0</v>
      </c>
      <c r="AC180" s="162">
        <v>0</v>
      </c>
      <c r="AD180" s="163">
        <f>AC180*K180</f>
        <v>0</v>
      </c>
      <c r="AR180" s="21" t="s">
        <v>154</v>
      </c>
      <c r="AT180" s="21" t="s">
        <v>150</v>
      </c>
      <c r="AU180" s="21" t="s">
        <v>154</v>
      </c>
      <c r="AY180" s="21" t="s">
        <v>149</v>
      </c>
      <c r="BE180" s="164">
        <f>IF(U180="základní",P180,0)</f>
        <v>0</v>
      </c>
      <c r="BF180" s="164">
        <f>IF(U180="snížená",P180,0)</f>
        <v>0</v>
      </c>
      <c r="BG180" s="164">
        <f>IF(U180="zákl. přenesená",P180,0)</f>
        <v>0</v>
      </c>
      <c r="BH180" s="164">
        <f>IF(U180="sníž. přenesená",P180,0)</f>
        <v>0</v>
      </c>
      <c r="BI180" s="164">
        <f>IF(U180="nulová",P180,0)</f>
        <v>0</v>
      </c>
      <c r="BJ180" s="21" t="s">
        <v>87</v>
      </c>
      <c r="BK180" s="164">
        <f>ROUND(V180*K180,2)</f>
        <v>0</v>
      </c>
      <c r="BL180" s="21" t="s">
        <v>154</v>
      </c>
      <c r="BM180" s="21" t="s">
        <v>263</v>
      </c>
    </row>
    <row r="181" spans="2:65" s="10" customFormat="1" ht="22.5" customHeight="1">
      <c r="B181" s="165"/>
      <c r="C181" s="166"/>
      <c r="D181" s="166"/>
      <c r="E181" s="167" t="s">
        <v>5</v>
      </c>
      <c r="F181" s="280" t="s">
        <v>264</v>
      </c>
      <c r="G181" s="281"/>
      <c r="H181" s="281"/>
      <c r="I181" s="281"/>
      <c r="J181" s="166"/>
      <c r="K181" s="168">
        <v>120.27</v>
      </c>
      <c r="L181" s="166"/>
      <c r="M181" s="166"/>
      <c r="N181" s="166"/>
      <c r="O181" s="166"/>
      <c r="P181" s="166"/>
      <c r="Q181" s="166"/>
      <c r="R181" s="169"/>
      <c r="T181" s="170"/>
      <c r="U181" s="166"/>
      <c r="V181" s="166"/>
      <c r="W181" s="166"/>
      <c r="X181" s="166"/>
      <c r="Y181" s="166"/>
      <c r="Z181" s="166"/>
      <c r="AA181" s="166"/>
      <c r="AB181" s="166"/>
      <c r="AC181" s="166"/>
      <c r="AD181" s="171"/>
      <c r="AT181" s="172" t="s">
        <v>199</v>
      </c>
      <c r="AU181" s="172" t="s">
        <v>154</v>
      </c>
      <c r="AV181" s="10" t="s">
        <v>101</v>
      </c>
      <c r="AW181" s="10" t="s">
        <v>7</v>
      </c>
      <c r="AX181" s="10" t="s">
        <v>87</v>
      </c>
      <c r="AY181" s="172" t="s">
        <v>149</v>
      </c>
    </row>
    <row r="182" spans="2:65" s="13" customFormat="1" ht="21.6" customHeight="1">
      <c r="B182" s="194"/>
      <c r="C182" s="195"/>
      <c r="D182" s="196" t="s">
        <v>118</v>
      </c>
      <c r="E182" s="196"/>
      <c r="F182" s="196"/>
      <c r="G182" s="196"/>
      <c r="H182" s="196"/>
      <c r="I182" s="196"/>
      <c r="J182" s="196"/>
      <c r="K182" s="196"/>
      <c r="L182" s="196"/>
      <c r="M182" s="310">
        <f>BK182</f>
        <v>0</v>
      </c>
      <c r="N182" s="311"/>
      <c r="O182" s="311"/>
      <c r="P182" s="311"/>
      <c r="Q182" s="311"/>
      <c r="R182" s="197"/>
      <c r="T182" s="198"/>
      <c r="U182" s="195"/>
      <c r="V182" s="195"/>
      <c r="W182" s="199">
        <f>SUM(W183:W197)</f>
        <v>0</v>
      </c>
      <c r="X182" s="199">
        <f>SUM(X183:X197)</f>
        <v>0</v>
      </c>
      <c r="Y182" s="195"/>
      <c r="Z182" s="200">
        <f>SUM(Z183:Z197)</f>
        <v>8.0515100000000004</v>
      </c>
      <c r="AA182" s="195"/>
      <c r="AB182" s="200">
        <f>SUM(AB183:AB197)</f>
        <v>0</v>
      </c>
      <c r="AC182" s="195"/>
      <c r="AD182" s="201">
        <f>SUM(AD183:AD197)</f>
        <v>0</v>
      </c>
      <c r="AR182" s="202" t="s">
        <v>87</v>
      </c>
      <c r="AT182" s="203" t="s">
        <v>78</v>
      </c>
      <c r="AU182" s="203" t="s">
        <v>154</v>
      </c>
      <c r="AY182" s="202" t="s">
        <v>149</v>
      </c>
      <c r="BK182" s="204">
        <f>SUM(BK183:BK197)</f>
        <v>0</v>
      </c>
    </row>
    <row r="183" spans="2:65" s="1" customFormat="1" ht="31.5" customHeight="1">
      <c r="B183" s="125"/>
      <c r="C183" s="156" t="s">
        <v>265</v>
      </c>
      <c r="D183" s="156" t="s">
        <v>150</v>
      </c>
      <c r="E183" s="157" t="s">
        <v>266</v>
      </c>
      <c r="F183" s="279" t="s">
        <v>622</v>
      </c>
      <c r="G183" s="277"/>
      <c r="H183" s="277"/>
      <c r="I183" s="277"/>
      <c r="J183" s="158" t="s">
        <v>225</v>
      </c>
      <c r="K183" s="159">
        <v>78.174000000000007</v>
      </c>
      <c r="L183" s="160">
        <v>0</v>
      </c>
      <c r="M183" s="278">
        <v>0</v>
      </c>
      <c r="N183" s="278"/>
      <c r="O183" s="278"/>
      <c r="P183" s="278">
        <f>ROUND(V183*K183,2)</f>
        <v>0</v>
      </c>
      <c r="Q183" s="278"/>
      <c r="R183" s="128"/>
      <c r="T183" s="161" t="s">
        <v>5</v>
      </c>
      <c r="U183" s="44" t="s">
        <v>42</v>
      </c>
      <c r="V183" s="110">
        <f>L183+M183</f>
        <v>0</v>
      </c>
      <c r="W183" s="110">
        <f>ROUND(L183*K183,2)</f>
        <v>0</v>
      </c>
      <c r="X183" s="110">
        <f>ROUND(M183*K183,2)</f>
        <v>0</v>
      </c>
      <c r="Y183" s="162">
        <v>0</v>
      </c>
      <c r="Z183" s="162">
        <f>Y183*K183</f>
        <v>0</v>
      </c>
      <c r="AA183" s="162">
        <v>0</v>
      </c>
      <c r="AB183" s="162">
        <f>AA183*K183</f>
        <v>0</v>
      </c>
      <c r="AC183" s="162">
        <v>0</v>
      </c>
      <c r="AD183" s="163">
        <f>AC183*K183</f>
        <v>0</v>
      </c>
      <c r="AR183" s="21" t="s">
        <v>154</v>
      </c>
      <c r="AT183" s="21" t="s">
        <v>150</v>
      </c>
      <c r="AU183" s="21" t="s">
        <v>164</v>
      </c>
      <c r="AY183" s="21" t="s">
        <v>149</v>
      </c>
      <c r="BE183" s="164">
        <f>IF(U183="základní",P183,0)</f>
        <v>0</v>
      </c>
      <c r="BF183" s="164">
        <f>IF(U183="snížená",P183,0)</f>
        <v>0</v>
      </c>
      <c r="BG183" s="164">
        <f>IF(U183="zákl. přenesená",P183,0)</f>
        <v>0</v>
      </c>
      <c r="BH183" s="164">
        <f>IF(U183="sníž. přenesená",P183,0)</f>
        <v>0</v>
      </c>
      <c r="BI183" s="164">
        <f>IF(U183="nulová",P183,0)</f>
        <v>0</v>
      </c>
      <c r="BJ183" s="21" t="s">
        <v>87</v>
      </c>
      <c r="BK183" s="164">
        <f>ROUND(V183*K183,2)</f>
        <v>0</v>
      </c>
      <c r="BL183" s="21" t="s">
        <v>154</v>
      </c>
      <c r="BM183" s="21" t="s">
        <v>267</v>
      </c>
    </row>
    <row r="184" spans="2:65" s="12" customFormat="1" ht="22.5" customHeight="1">
      <c r="B184" s="181"/>
      <c r="C184" s="182"/>
      <c r="D184" s="182"/>
      <c r="E184" s="183" t="s">
        <v>5</v>
      </c>
      <c r="F184" s="286" t="s">
        <v>237</v>
      </c>
      <c r="G184" s="287"/>
      <c r="H184" s="287"/>
      <c r="I184" s="287"/>
      <c r="J184" s="182"/>
      <c r="K184" s="184" t="s">
        <v>5</v>
      </c>
      <c r="L184" s="182"/>
      <c r="M184" s="182"/>
      <c r="N184" s="182"/>
      <c r="O184" s="182"/>
      <c r="P184" s="182"/>
      <c r="Q184" s="182"/>
      <c r="R184" s="185"/>
      <c r="T184" s="186"/>
      <c r="U184" s="182"/>
      <c r="V184" s="182"/>
      <c r="W184" s="182"/>
      <c r="X184" s="182"/>
      <c r="Y184" s="182"/>
      <c r="Z184" s="182"/>
      <c r="AA184" s="182"/>
      <c r="AB184" s="182"/>
      <c r="AC184" s="182"/>
      <c r="AD184" s="187"/>
      <c r="AT184" s="188" t="s">
        <v>199</v>
      </c>
      <c r="AU184" s="188" t="s">
        <v>164</v>
      </c>
      <c r="AV184" s="12" t="s">
        <v>87</v>
      </c>
      <c r="AW184" s="12" t="s">
        <v>7</v>
      </c>
      <c r="AX184" s="12" t="s">
        <v>79</v>
      </c>
      <c r="AY184" s="188" t="s">
        <v>149</v>
      </c>
    </row>
    <row r="185" spans="2:65" s="10" customFormat="1" ht="31.5" customHeight="1">
      <c r="B185" s="165"/>
      <c r="C185" s="166"/>
      <c r="D185" s="166"/>
      <c r="E185" s="167" t="s">
        <v>5</v>
      </c>
      <c r="F185" s="282" t="s">
        <v>616</v>
      </c>
      <c r="G185" s="283"/>
      <c r="H185" s="283"/>
      <c r="I185" s="283"/>
      <c r="J185" s="166"/>
      <c r="K185" s="168">
        <v>59.723999999999997</v>
      </c>
      <c r="L185" s="166"/>
      <c r="M185" s="166"/>
      <c r="N185" s="166"/>
      <c r="O185" s="166"/>
      <c r="P185" s="166"/>
      <c r="Q185" s="166"/>
      <c r="R185" s="169"/>
      <c r="T185" s="170"/>
      <c r="U185" s="166"/>
      <c r="V185" s="166"/>
      <c r="W185" s="166"/>
      <c r="X185" s="166"/>
      <c r="Y185" s="166"/>
      <c r="Z185" s="166"/>
      <c r="AA185" s="166"/>
      <c r="AB185" s="166"/>
      <c r="AC185" s="166"/>
      <c r="AD185" s="171"/>
      <c r="AT185" s="172" t="s">
        <v>199</v>
      </c>
      <c r="AU185" s="172" t="s">
        <v>164</v>
      </c>
      <c r="AV185" s="10" t="s">
        <v>101</v>
      </c>
      <c r="AW185" s="10" t="s">
        <v>7</v>
      </c>
      <c r="AX185" s="10" t="s">
        <v>79</v>
      </c>
      <c r="AY185" s="172" t="s">
        <v>149</v>
      </c>
    </row>
    <row r="186" spans="2:65" s="10" customFormat="1" ht="31.5" customHeight="1">
      <c r="B186" s="165"/>
      <c r="C186" s="166"/>
      <c r="D186" s="166"/>
      <c r="E186" s="167" t="s">
        <v>5</v>
      </c>
      <c r="F186" s="282" t="s">
        <v>623</v>
      </c>
      <c r="G186" s="283"/>
      <c r="H186" s="283"/>
      <c r="I186" s="283"/>
      <c r="J186" s="166"/>
      <c r="K186" s="168">
        <v>10.199999999999999</v>
      </c>
      <c r="L186" s="166"/>
      <c r="M186" s="166"/>
      <c r="N186" s="166"/>
      <c r="O186" s="166"/>
      <c r="P186" s="166"/>
      <c r="Q186" s="166"/>
      <c r="R186" s="169"/>
      <c r="T186" s="170"/>
      <c r="U186" s="166"/>
      <c r="V186" s="166"/>
      <c r="W186" s="166"/>
      <c r="X186" s="166"/>
      <c r="Y186" s="166"/>
      <c r="Z186" s="166"/>
      <c r="AA186" s="166"/>
      <c r="AB186" s="166"/>
      <c r="AC186" s="166"/>
      <c r="AD186" s="171"/>
      <c r="AT186" s="172" t="s">
        <v>199</v>
      </c>
      <c r="AU186" s="172" t="s">
        <v>164</v>
      </c>
      <c r="AV186" s="10" t="s">
        <v>101</v>
      </c>
      <c r="AW186" s="10" t="s">
        <v>7</v>
      </c>
      <c r="AX186" s="10" t="s">
        <v>79</v>
      </c>
      <c r="AY186" s="172" t="s">
        <v>149</v>
      </c>
    </row>
    <row r="187" spans="2:65" s="10" customFormat="1" ht="31.5" customHeight="1">
      <c r="B187" s="165"/>
      <c r="C187" s="166"/>
      <c r="D187" s="166"/>
      <c r="E187" s="167" t="s">
        <v>5</v>
      </c>
      <c r="F187" s="282" t="s">
        <v>624</v>
      </c>
      <c r="G187" s="283"/>
      <c r="H187" s="283"/>
      <c r="I187" s="283"/>
      <c r="J187" s="166"/>
      <c r="K187" s="168">
        <v>5.04</v>
      </c>
      <c r="L187" s="166"/>
      <c r="M187" s="166"/>
      <c r="N187" s="166"/>
      <c r="O187" s="166"/>
      <c r="P187" s="166"/>
      <c r="Q187" s="166"/>
      <c r="R187" s="169"/>
      <c r="T187" s="170"/>
      <c r="U187" s="166"/>
      <c r="V187" s="166"/>
      <c r="W187" s="166"/>
      <c r="X187" s="166"/>
      <c r="Y187" s="166"/>
      <c r="Z187" s="166"/>
      <c r="AA187" s="166"/>
      <c r="AB187" s="166"/>
      <c r="AC187" s="166"/>
      <c r="AD187" s="171"/>
      <c r="AT187" s="172" t="s">
        <v>199</v>
      </c>
      <c r="AU187" s="172" t="s">
        <v>164</v>
      </c>
      <c r="AV187" s="10" t="s">
        <v>101</v>
      </c>
      <c r="AW187" s="10" t="s">
        <v>7</v>
      </c>
      <c r="AX187" s="10" t="s">
        <v>79</v>
      </c>
      <c r="AY187" s="172" t="s">
        <v>149</v>
      </c>
    </row>
    <row r="188" spans="2:65" s="10" customFormat="1" ht="31.5" customHeight="1">
      <c r="B188" s="165"/>
      <c r="C188" s="166"/>
      <c r="D188" s="166"/>
      <c r="E188" s="167" t="s">
        <v>5</v>
      </c>
      <c r="F188" s="282" t="s">
        <v>232</v>
      </c>
      <c r="G188" s="283"/>
      <c r="H188" s="283"/>
      <c r="I188" s="283"/>
      <c r="J188" s="166"/>
      <c r="K188" s="168">
        <v>2.97</v>
      </c>
      <c r="L188" s="166"/>
      <c r="M188" s="166"/>
      <c r="N188" s="166"/>
      <c r="O188" s="166"/>
      <c r="P188" s="166"/>
      <c r="Q188" s="166"/>
      <c r="R188" s="169"/>
      <c r="T188" s="170"/>
      <c r="U188" s="166"/>
      <c r="V188" s="166"/>
      <c r="W188" s="166"/>
      <c r="X188" s="166"/>
      <c r="Y188" s="166"/>
      <c r="Z188" s="166"/>
      <c r="AA188" s="166"/>
      <c r="AB188" s="166"/>
      <c r="AC188" s="166"/>
      <c r="AD188" s="171"/>
      <c r="AT188" s="172" t="s">
        <v>199</v>
      </c>
      <c r="AU188" s="172" t="s">
        <v>164</v>
      </c>
      <c r="AV188" s="10" t="s">
        <v>101</v>
      </c>
      <c r="AW188" s="10" t="s">
        <v>7</v>
      </c>
      <c r="AX188" s="10" t="s">
        <v>79</v>
      </c>
      <c r="AY188" s="172" t="s">
        <v>149</v>
      </c>
    </row>
    <row r="189" spans="2:65" s="10" customFormat="1" ht="22.5" customHeight="1">
      <c r="B189" s="165"/>
      <c r="C189" s="166"/>
      <c r="D189" s="166"/>
      <c r="E189" s="167" t="s">
        <v>5</v>
      </c>
      <c r="F189" s="282" t="s">
        <v>615</v>
      </c>
      <c r="G189" s="283"/>
      <c r="H189" s="283"/>
      <c r="I189" s="283"/>
      <c r="J189" s="166"/>
      <c r="K189" s="168">
        <v>0.24</v>
      </c>
      <c r="L189" s="166"/>
      <c r="M189" s="166"/>
      <c r="N189" s="166"/>
      <c r="O189" s="166"/>
      <c r="P189" s="166"/>
      <c r="Q189" s="166"/>
      <c r="R189" s="169"/>
      <c r="T189" s="170"/>
      <c r="U189" s="166"/>
      <c r="V189" s="166"/>
      <c r="W189" s="166"/>
      <c r="X189" s="166"/>
      <c r="Y189" s="166"/>
      <c r="Z189" s="166"/>
      <c r="AA189" s="166"/>
      <c r="AB189" s="166"/>
      <c r="AC189" s="166"/>
      <c r="AD189" s="171"/>
      <c r="AT189" s="172" t="s">
        <v>199</v>
      </c>
      <c r="AU189" s="172" t="s">
        <v>164</v>
      </c>
      <c r="AV189" s="10" t="s">
        <v>101</v>
      </c>
      <c r="AW189" s="10" t="s">
        <v>7</v>
      </c>
      <c r="AX189" s="10" t="s">
        <v>79</v>
      </c>
      <c r="AY189" s="172" t="s">
        <v>149</v>
      </c>
    </row>
    <row r="190" spans="2:65" s="11" customFormat="1" ht="22.5" customHeight="1">
      <c r="B190" s="173"/>
      <c r="C190" s="174"/>
      <c r="D190" s="174"/>
      <c r="E190" s="175" t="s">
        <v>5</v>
      </c>
      <c r="F190" s="284" t="s">
        <v>233</v>
      </c>
      <c r="G190" s="285"/>
      <c r="H190" s="285"/>
      <c r="I190" s="285"/>
      <c r="J190" s="174"/>
      <c r="K190" s="176">
        <v>78.174000000000007</v>
      </c>
      <c r="L190" s="174"/>
      <c r="M190" s="174"/>
      <c r="N190" s="174"/>
      <c r="O190" s="174"/>
      <c r="P190" s="174"/>
      <c r="Q190" s="174"/>
      <c r="R190" s="177"/>
      <c r="T190" s="178"/>
      <c r="U190" s="174"/>
      <c r="V190" s="174"/>
      <c r="W190" s="174"/>
      <c r="X190" s="174"/>
      <c r="Y190" s="174"/>
      <c r="Z190" s="174"/>
      <c r="AA190" s="174"/>
      <c r="AB190" s="174"/>
      <c r="AC190" s="174"/>
      <c r="AD190" s="179"/>
      <c r="AT190" s="180" t="s">
        <v>199</v>
      </c>
      <c r="AU190" s="180" t="s">
        <v>164</v>
      </c>
      <c r="AV190" s="11" t="s">
        <v>154</v>
      </c>
      <c r="AW190" s="11" t="s">
        <v>7</v>
      </c>
      <c r="AX190" s="11" t="s">
        <v>87</v>
      </c>
      <c r="AY190" s="180" t="s">
        <v>149</v>
      </c>
    </row>
    <row r="191" spans="2:65" s="1" customFormat="1" ht="22.5" customHeight="1">
      <c r="B191" s="125"/>
      <c r="C191" s="156" t="s">
        <v>268</v>
      </c>
      <c r="D191" s="156" t="s">
        <v>150</v>
      </c>
      <c r="E191" s="157" t="s">
        <v>269</v>
      </c>
      <c r="F191" s="279" t="s">
        <v>625</v>
      </c>
      <c r="G191" s="277"/>
      <c r="H191" s="277"/>
      <c r="I191" s="277"/>
      <c r="J191" s="158" t="s">
        <v>270</v>
      </c>
      <c r="K191" s="159">
        <v>140.70599999999999</v>
      </c>
      <c r="L191" s="160">
        <v>0</v>
      </c>
      <c r="M191" s="278">
        <v>0</v>
      </c>
      <c r="N191" s="278"/>
      <c r="O191" s="278"/>
      <c r="P191" s="278">
        <f>ROUND(V191*K191,2)</f>
        <v>0</v>
      </c>
      <c r="Q191" s="278"/>
      <c r="R191" s="128"/>
      <c r="T191" s="161" t="s">
        <v>5</v>
      </c>
      <c r="U191" s="44" t="s">
        <v>42</v>
      </c>
      <c r="V191" s="110">
        <f>L191+M191</f>
        <v>0</v>
      </c>
      <c r="W191" s="110">
        <f>ROUND(L191*K191,2)</f>
        <v>0</v>
      </c>
      <c r="X191" s="110">
        <f>ROUND(M191*K191,2)</f>
        <v>0</v>
      </c>
      <c r="Y191" s="162">
        <v>0</v>
      </c>
      <c r="Z191" s="162">
        <f>Y191*K191</f>
        <v>0</v>
      </c>
      <c r="AA191" s="162">
        <v>0</v>
      </c>
      <c r="AB191" s="162">
        <f>AA191*K191</f>
        <v>0</v>
      </c>
      <c r="AC191" s="162">
        <v>0</v>
      </c>
      <c r="AD191" s="163">
        <f>AC191*K191</f>
        <v>0</v>
      </c>
      <c r="AR191" s="21" t="s">
        <v>154</v>
      </c>
      <c r="AT191" s="21" t="s">
        <v>150</v>
      </c>
      <c r="AU191" s="21" t="s">
        <v>164</v>
      </c>
      <c r="AY191" s="21" t="s">
        <v>149</v>
      </c>
      <c r="BE191" s="164">
        <f>IF(U191="základní",P191,0)</f>
        <v>0</v>
      </c>
      <c r="BF191" s="164">
        <f>IF(U191="snížená",P191,0)</f>
        <v>0</v>
      </c>
      <c r="BG191" s="164">
        <f>IF(U191="zákl. přenesená",P191,0)</f>
        <v>0</v>
      </c>
      <c r="BH191" s="164">
        <f>IF(U191="sníž. přenesená",P191,0)</f>
        <v>0</v>
      </c>
      <c r="BI191" s="164">
        <f>IF(U191="nulová",P191,0)</f>
        <v>0</v>
      </c>
      <c r="BJ191" s="21" t="s">
        <v>87</v>
      </c>
      <c r="BK191" s="164">
        <f>ROUND(V191*K191,2)</f>
        <v>0</v>
      </c>
      <c r="BL191" s="21" t="s">
        <v>154</v>
      </c>
      <c r="BM191" s="21" t="s">
        <v>271</v>
      </c>
    </row>
    <row r="192" spans="2:65" s="10" customFormat="1" ht="22.5" customHeight="1">
      <c r="B192" s="165"/>
      <c r="C192" s="166"/>
      <c r="D192" s="166"/>
      <c r="E192" s="167" t="s">
        <v>5</v>
      </c>
      <c r="F192" s="280" t="s">
        <v>272</v>
      </c>
      <c r="G192" s="281"/>
      <c r="H192" s="281"/>
      <c r="I192" s="281"/>
      <c r="J192" s="166"/>
      <c r="K192" s="168">
        <v>140.70599999999999</v>
      </c>
      <c r="L192" s="166"/>
      <c r="M192" s="166"/>
      <c r="N192" s="166"/>
      <c r="O192" s="166"/>
      <c r="P192" s="166"/>
      <c r="Q192" s="166"/>
      <c r="R192" s="169"/>
      <c r="T192" s="170"/>
      <c r="U192" s="166"/>
      <c r="V192" s="166"/>
      <c r="W192" s="166"/>
      <c r="X192" s="166"/>
      <c r="Y192" s="166"/>
      <c r="Z192" s="166"/>
      <c r="AA192" s="166"/>
      <c r="AB192" s="166"/>
      <c r="AC192" s="166"/>
      <c r="AD192" s="171"/>
      <c r="AT192" s="172" t="s">
        <v>199</v>
      </c>
      <c r="AU192" s="172" t="s">
        <v>164</v>
      </c>
      <c r="AV192" s="10" t="s">
        <v>101</v>
      </c>
      <c r="AW192" s="10" t="s">
        <v>7</v>
      </c>
      <c r="AX192" s="10" t="s">
        <v>87</v>
      </c>
      <c r="AY192" s="172" t="s">
        <v>149</v>
      </c>
    </row>
    <row r="193" spans="2:65" s="1" customFormat="1" ht="31.5" customHeight="1">
      <c r="B193" s="125"/>
      <c r="C193" s="156" t="s">
        <v>273</v>
      </c>
      <c r="D193" s="156" t="s">
        <v>150</v>
      </c>
      <c r="E193" s="157" t="s">
        <v>274</v>
      </c>
      <c r="F193" s="277" t="s">
        <v>275</v>
      </c>
      <c r="G193" s="277"/>
      <c r="H193" s="277"/>
      <c r="I193" s="277"/>
      <c r="J193" s="158" t="s">
        <v>225</v>
      </c>
      <c r="K193" s="159">
        <v>78.17</v>
      </c>
      <c r="L193" s="160">
        <v>0</v>
      </c>
      <c r="M193" s="278">
        <v>0</v>
      </c>
      <c r="N193" s="278"/>
      <c r="O193" s="278"/>
      <c r="P193" s="278">
        <f>ROUND(V193*K193,2)</f>
        <v>0</v>
      </c>
      <c r="Q193" s="278"/>
      <c r="R193" s="128"/>
      <c r="T193" s="161" t="s">
        <v>5</v>
      </c>
      <c r="U193" s="44" t="s">
        <v>42</v>
      </c>
      <c r="V193" s="110">
        <f>L193+M193</f>
        <v>0</v>
      </c>
      <c r="W193" s="110">
        <f>ROUND(L193*K193,2)</f>
        <v>0</v>
      </c>
      <c r="X193" s="110">
        <f>ROUND(M193*K193,2)</f>
        <v>0</v>
      </c>
      <c r="Y193" s="162">
        <v>8.3000000000000004E-2</v>
      </c>
      <c r="Z193" s="162">
        <f>Y193*K193</f>
        <v>6.4881100000000007</v>
      </c>
      <c r="AA193" s="162">
        <v>0</v>
      </c>
      <c r="AB193" s="162">
        <f>AA193*K193</f>
        <v>0</v>
      </c>
      <c r="AC193" s="162">
        <v>0</v>
      </c>
      <c r="AD193" s="163">
        <f>AC193*K193</f>
        <v>0</v>
      </c>
      <c r="AR193" s="21" t="s">
        <v>154</v>
      </c>
      <c r="AT193" s="21" t="s">
        <v>150</v>
      </c>
      <c r="AU193" s="21" t="s">
        <v>164</v>
      </c>
      <c r="AY193" s="21" t="s">
        <v>149</v>
      </c>
      <c r="BE193" s="164">
        <f>IF(U193="základní",P193,0)</f>
        <v>0</v>
      </c>
      <c r="BF193" s="164">
        <f>IF(U193="snížená",P193,0)</f>
        <v>0</v>
      </c>
      <c r="BG193" s="164">
        <f>IF(U193="zákl. přenesená",P193,0)</f>
        <v>0</v>
      </c>
      <c r="BH193" s="164">
        <f>IF(U193="sníž. přenesená",P193,0)</f>
        <v>0</v>
      </c>
      <c r="BI193" s="164">
        <f>IF(U193="nulová",P193,0)</f>
        <v>0</v>
      </c>
      <c r="BJ193" s="21" t="s">
        <v>87</v>
      </c>
      <c r="BK193" s="164">
        <f>ROUND(V193*K193,2)</f>
        <v>0</v>
      </c>
      <c r="BL193" s="21" t="s">
        <v>154</v>
      </c>
      <c r="BM193" s="21" t="s">
        <v>276</v>
      </c>
    </row>
    <row r="194" spans="2:65" s="10" customFormat="1" ht="22.5" customHeight="1">
      <c r="B194" s="165"/>
      <c r="C194" s="166"/>
      <c r="D194" s="166"/>
      <c r="E194" s="167" t="s">
        <v>5</v>
      </c>
      <c r="F194" s="280" t="s">
        <v>277</v>
      </c>
      <c r="G194" s="281"/>
      <c r="H194" s="281"/>
      <c r="I194" s="281"/>
      <c r="J194" s="166"/>
      <c r="K194" s="168">
        <v>78.17</v>
      </c>
      <c r="L194" s="166"/>
      <c r="M194" s="166"/>
      <c r="N194" s="166"/>
      <c r="O194" s="166"/>
      <c r="P194" s="166"/>
      <c r="Q194" s="166"/>
      <c r="R194" s="169"/>
      <c r="T194" s="170"/>
      <c r="U194" s="166"/>
      <c r="V194" s="166"/>
      <c r="W194" s="166"/>
      <c r="X194" s="166"/>
      <c r="Y194" s="166"/>
      <c r="Z194" s="166"/>
      <c r="AA194" s="166"/>
      <c r="AB194" s="166"/>
      <c r="AC194" s="166"/>
      <c r="AD194" s="171"/>
      <c r="AT194" s="172" t="s">
        <v>199</v>
      </c>
      <c r="AU194" s="172" t="s">
        <v>164</v>
      </c>
      <c r="AV194" s="10" t="s">
        <v>101</v>
      </c>
      <c r="AW194" s="10" t="s">
        <v>7</v>
      </c>
      <c r="AX194" s="10" t="s">
        <v>87</v>
      </c>
      <c r="AY194" s="172" t="s">
        <v>149</v>
      </c>
    </row>
    <row r="195" spans="2:65" s="12" customFormat="1" ht="22.5" customHeight="1">
      <c r="B195" s="181"/>
      <c r="C195" s="182"/>
      <c r="D195" s="182"/>
      <c r="E195" s="183" t="s">
        <v>5</v>
      </c>
      <c r="F195" s="291" t="s">
        <v>237</v>
      </c>
      <c r="G195" s="292"/>
      <c r="H195" s="292"/>
      <c r="I195" s="292"/>
      <c r="J195" s="182"/>
      <c r="K195" s="184" t="s">
        <v>5</v>
      </c>
      <c r="L195" s="182"/>
      <c r="M195" s="182"/>
      <c r="N195" s="182"/>
      <c r="O195" s="182"/>
      <c r="P195" s="182"/>
      <c r="Q195" s="182"/>
      <c r="R195" s="185"/>
      <c r="T195" s="186"/>
      <c r="U195" s="182"/>
      <c r="V195" s="182"/>
      <c r="W195" s="182"/>
      <c r="X195" s="182"/>
      <c r="Y195" s="182"/>
      <c r="Z195" s="182"/>
      <c r="AA195" s="182"/>
      <c r="AB195" s="182"/>
      <c r="AC195" s="182"/>
      <c r="AD195" s="187"/>
      <c r="AT195" s="188" t="s">
        <v>199</v>
      </c>
      <c r="AU195" s="188" t="s">
        <v>164</v>
      </c>
      <c r="AV195" s="12" t="s">
        <v>87</v>
      </c>
      <c r="AW195" s="12" t="s">
        <v>7</v>
      </c>
      <c r="AX195" s="12" t="s">
        <v>79</v>
      </c>
      <c r="AY195" s="188" t="s">
        <v>149</v>
      </c>
    </row>
    <row r="196" spans="2:65" s="1" customFormat="1" ht="44.25" customHeight="1">
      <c r="B196" s="125"/>
      <c r="C196" s="156" t="s">
        <v>278</v>
      </c>
      <c r="D196" s="156" t="s">
        <v>150</v>
      </c>
      <c r="E196" s="157" t="s">
        <v>279</v>
      </c>
      <c r="F196" s="277" t="s">
        <v>280</v>
      </c>
      <c r="G196" s="277"/>
      <c r="H196" s="277"/>
      <c r="I196" s="277"/>
      <c r="J196" s="158" t="s">
        <v>225</v>
      </c>
      <c r="K196" s="159">
        <v>390.85</v>
      </c>
      <c r="L196" s="160">
        <v>0</v>
      </c>
      <c r="M196" s="278">
        <v>0</v>
      </c>
      <c r="N196" s="278"/>
      <c r="O196" s="278"/>
      <c r="P196" s="278">
        <f>ROUND(V196*K196,2)</f>
        <v>0</v>
      </c>
      <c r="Q196" s="278"/>
      <c r="R196" s="128"/>
      <c r="T196" s="161" t="s">
        <v>5</v>
      </c>
      <c r="U196" s="44" t="s">
        <v>42</v>
      </c>
      <c r="V196" s="110">
        <f>L196+M196</f>
        <v>0</v>
      </c>
      <c r="W196" s="110">
        <f>ROUND(L196*K196,2)</f>
        <v>0</v>
      </c>
      <c r="X196" s="110">
        <f>ROUND(M196*K196,2)</f>
        <v>0</v>
      </c>
      <c r="Y196" s="162">
        <v>4.0000000000000001E-3</v>
      </c>
      <c r="Z196" s="162">
        <f>Y196*K196</f>
        <v>1.5634000000000001</v>
      </c>
      <c r="AA196" s="162">
        <v>0</v>
      </c>
      <c r="AB196" s="162">
        <f>AA196*K196</f>
        <v>0</v>
      </c>
      <c r="AC196" s="162">
        <v>0</v>
      </c>
      <c r="AD196" s="163">
        <f>AC196*K196</f>
        <v>0</v>
      </c>
      <c r="AR196" s="21" t="s">
        <v>154</v>
      </c>
      <c r="AT196" s="21" t="s">
        <v>150</v>
      </c>
      <c r="AU196" s="21" t="s">
        <v>164</v>
      </c>
      <c r="AY196" s="21" t="s">
        <v>149</v>
      </c>
      <c r="BE196" s="164">
        <f>IF(U196="základní",P196,0)</f>
        <v>0</v>
      </c>
      <c r="BF196" s="164">
        <f>IF(U196="snížená",P196,0)</f>
        <v>0</v>
      </c>
      <c r="BG196" s="164">
        <f>IF(U196="zákl. přenesená",P196,0)</f>
        <v>0</v>
      </c>
      <c r="BH196" s="164">
        <f>IF(U196="sníž. přenesená",P196,0)</f>
        <v>0</v>
      </c>
      <c r="BI196" s="164">
        <f>IF(U196="nulová",P196,0)</f>
        <v>0</v>
      </c>
      <c r="BJ196" s="21" t="s">
        <v>87</v>
      </c>
      <c r="BK196" s="164">
        <f>ROUND(V196*K196,2)</f>
        <v>0</v>
      </c>
      <c r="BL196" s="21" t="s">
        <v>154</v>
      </c>
      <c r="BM196" s="21" t="s">
        <v>281</v>
      </c>
    </row>
    <row r="197" spans="2:65" s="10" customFormat="1" ht="22.5" customHeight="1">
      <c r="B197" s="165"/>
      <c r="C197" s="166"/>
      <c r="D197" s="166"/>
      <c r="E197" s="167" t="s">
        <v>5</v>
      </c>
      <c r="F197" s="280" t="s">
        <v>282</v>
      </c>
      <c r="G197" s="281"/>
      <c r="H197" s="281"/>
      <c r="I197" s="281"/>
      <c r="J197" s="166"/>
      <c r="K197" s="168">
        <v>390.85</v>
      </c>
      <c r="L197" s="166"/>
      <c r="M197" s="166"/>
      <c r="N197" s="166"/>
      <c r="O197" s="166"/>
      <c r="P197" s="166"/>
      <c r="Q197" s="166"/>
      <c r="R197" s="169"/>
      <c r="T197" s="170"/>
      <c r="U197" s="166"/>
      <c r="V197" s="166"/>
      <c r="W197" s="166"/>
      <c r="X197" s="166"/>
      <c r="Y197" s="166"/>
      <c r="Z197" s="166"/>
      <c r="AA197" s="166"/>
      <c r="AB197" s="166"/>
      <c r="AC197" s="166"/>
      <c r="AD197" s="171"/>
      <c r="AT197" s="172" t="s">
        <v>199</v>
      </c>
      <c r="AU197" s="172" t="s">
        <v>164</v>
      </c>
      <c r="AV197" s="10" t="s">
        <v>101</v>
      </c>
      <c r="AW197" s="10" t="s">
        <v>7</v>
      </c>
      <c r="AX197" s="10" t="s">
        <v>87</v>
      </c>
      <c r="AY197" s="172" t="s">
        <v>149</v>
      </c>
    </row>
    <row r="198" spans="2:65" s="13" customFormat="1" ht="21.6" customHeight="1">
      <c r="B198" s="194"/>
      <c r="C198" s="195"/>
      <c r="D198" s="196" t="s">
        <v>119</v>
      </c>
      <c r="E198" s="196"/>
      <c r="F198" s="196"/>
      <c r="G198" s="196"/>
      <c r="H198" s="196"/>
      <c r="I198" s="196"/>
      <c r="J198" s="196"/>
      <c r="K198" s="196"/>
      <c r="L198" s="196"/>
      <c r="M198" s="310">
        <f>BK198</f>
        <v>0</v>
      </c>
      <c r="N198" s="311"/>
      <c r="O198" s="311"/>
      <c r="P198" s="311"/>
      <c r="Q198" s="311"/>
      <c r="R198" s="197"/>
      <c r="T198" s="198"/>
      <c r="U198" s="195"/>
      <c r="V198" s="195"/>
      <c r="W198" s="199">
        <f>SUM(W199:W211)</f>
        <v>0</v>
      </c>
      <c r="X198" s="199">
        <f>SUM(X199:X211)</f>
        <v>0</v>
      </c>
      <c r="Y198" s="195"/>
      <c r="Z198" s="200">
        <f>SUM(Z199:Z211)</f>
        <v>21.587183999999997</v>
      </c>
      <c r="AA198" s="195"/>
      <c r="AB198" s="200">
        <f>SUM(AB199:AB211)</f>
        <v>99.05</v>
      </c>
      <c r="AC198" s="195"/>
      <c r="AD198" s="201">
        <f>SUM(AD199:AD211)</f>
        <v>0</v>
      </c>
      <c r="AR198" s="202" t="s">
        <v>87</v>
      </c>
      <c r="AT198" s="203" t="s">
        <v>78</v>
      </c>
      <c r="AU198" s="203" t="s">
        <v>154</v>
      </c>
      <c r="AY198" s="202" t="s">
        <v>149</v>
      </c>
      <c r="BK198" s="204">
        <f>SUM(BK199:BK211)</f>
        <v>0</v>
      </c>
    </row>
    <row r="199" spans="2:65" s="1" customFormat="1" ht="31.5" customHeight="1">
      <c r="B199" s="125"/>
      <c r="C199" s="156" t="s">
        <v>283</v>
      </c>
      <c r="D199" s="156" t="s">
        <v>150</v>
      </c>
      <c r="E199" s="157" t="s">
        <v>284</v>
      </c>
      <c r="F199" s="277" t="s">
        <v>285</v>
      </c>
      <c r="G199" s="277"/>
      <c r="H199" s="277"/>
      <c r="I199" s="277"/>
      <c r="J199" s="158" t="s">
        <v>225</v>
      </c>
      <c r="K199" s="159">
        <v>55.037999999999997</v>
      </c>
      <c r="L199" s="160">
        <v>0</v>
      </c>
      <c r="M199" s="278">
        <v>0</v>
      </c>
      <c r="N199" s="278"/>
      <c r="O199" s="278"/>
      <c r="P199" s="278">
        <f>ROUND(V199*K199,2)</f>
        <v>0</v>
      </c>
      <c r="Q199" s="278"/>
      <c r="R199" s="128"/>
      <c r="T199" s="161" t="s">
        <v>5</v>
      </c>
      <c r="U199" s="44" t="s">
        <v>42</v>
      </c>
      <c r="V199" s="110">
        <f>L199+M199</f>
        <v>0</v>
      </c>
      <c r="W199" s="110">
        <f>ROUND(L199*K199,2)</f>
        <v>0</v>
      </c>
      <c r="X199" s="110">
        <f>ROUND(M199*K199,2)</f>
        <v>0</v>
      </c>
      <c r="Y199" s="162">
        <v>0</v>
      </c>
      <c r="Z199" s="162">
        <f>Y199*K199</f>
        <v>0</v>
      </c>
      <c r="AA199" s="162">
        <v>0</v>
      </c>
      <c r="AB199" s="162">
        <f>AA199*K199</f>
        <v>0</v>
      </c>
      <c r="AC199" s="162">
        <v>0</v>
      </c>
      <c r="AD199" s="163">
        <f>AC199*K199</f>
        <v>0</v>
      </c>
      <c r="AR199" s="21" t="s">
        <v>154</v>
      </c>
      <c r="AT199" s="21" t="s">
        <v>150</v>
      </c>
      <c r="AU199" s="21" t="s">
        <v>164</v>
      </c>
      <c r="AY199" s="21" t="s">
        <v>149</v>
      </c>
      <c r="BE199" s="164">
        <f>IF(U199="základní",P199,0)</f>
        <v>0</v>
      </c>
      <c r="BF199" s="164">
        <f>IF(U199="snížená",P199,0)</f>
        <v>0</v>
      </c>
      <c r="BG199" s="164">
        <f>IF(U199="zákl. přenesená",P199,0)</f>
        <v>0</v>
      </c>
      <c r="BH199" s="164">
        <f>IF(U199="sníž. přenesená",P199,0)</f>
        <v>0</v>
      </c>
      <c r="BI199" s="164">
        <f>IF(U199="nulová",P199,0)</f>
        <v>0</v>
      </c>
      <c r="BJ199" s="21" t="s">
        <v>87</v>
      </c>
      <c r="BK199" s="164">
        <f>ROUND(V199*K199,2)</f>
        <v>0</v>
      </c>
      <c r="BL199" s="21" t="s">
        <v>154</v>
      </c>
      <c r="BM199" s="21" t="s">
        <v>286</v>
      </c>
    </row>
    <row r="200" spans="2:65" s="10" customFormat="1" ht="31.5" customHeight="1">
      <c r="B200" s="165"/>
      <c r="C200" s="166"/>
      <c r="D200" s="166"/>
      <c r="E200" s="167" t="s">
        <v>5</v>
      </c>
      <c r="F200" s="280" t="s">
        <v>287</v>
      </c>
      <c r="G200" s="281"/>
      <c r="H200" s="281"/>
      <c r="I200" s="281"/>
      <c r="J200" s="166"/>
      <c r="K200" s="168">
        <v>54.55</v>
      </c>
      <c r="L200" s="166"/>
      <c r="M200" s="166"/>
      <c r="N200" s="166"/>
      <c r="O200" s="166"/>
      <c r="P200" s="166"/>
      <c r="Q200" s="166"/>
      <c r="R200" s="169"/>
      <c r="T200" s="170"/>
      <c r="U200" s="166"/>
      <c r="V200" s="166"/>
      <c r="W200" s="166"/>
      <c r="X200" s="166"/>
      <c r="Y200" s="166"/>
      <c r="Z200" s="166"/>
      <c r="AA200" s="166"/>
      <c r="AB200" s="166"/>
      <c r="AC200" s="166"/>
      <c r="AD200" s="171"/>
      <c r="AT200" s="172" t="s">
        <v>199</v>
      </c>
      <c r="AU200" s="172" t="s">
        <v>164</v>
      </c>
      <c r="AV200" s="10" t="s">
        <v>101</v>
      </c>
      <c r="AW200" s="10" t="s">
        <v>7</v>
      </c>
      <c r="AX200" s="10" t="s">
        <v>79</v>
      </c>
      <c r="AY200" s="172" t="s">
        <v>149</v>
      </c>
    </row>
    <row r="201" spans="2:65" s="10" customFormat="1" ht="31.5" customHeight="1">
      <c r="B201" s="165"/>
      <c r="C201" s="166"/>
      <c r="D201" s="166"/>
      <c r="E201" s="167" t="s">
        <v>5</v>
      </c>
      <c r="F201" s="282" t="s">
        <v>288</v>
      </c>
      <c r="G201" s="283"/>
      <c r="H201" s="283"/>
      <c r="I201" s="283"/>
      <c r="J201" s="166"/>
      <c r="K201" s="168">
        <v>0.48799999999999999</v>
      </c>
      <c r="L201" s="166"/>
      <c r="M201" s="166"/>
      <c r="N201" s="166"/>
      <c r="O201" s="166"/>
      <c r="P201" s="166"/>
      <c r="Q201" s="166"/>
      <c r="R201" s="169"/>
      <c r="T201" s="170"/>
      <c r="U201" s="166"/>
      <c r="V201" s="166"/>
      <c r="W201" s="166"/>
      <c r="X201" s="166"/>
      <c r="Y201" s="166"/>
      <c r="Z201" s="166"/>
      <c r="AA201" s="166"/>
      <c r="AB201" s="166"/>
      <c r="AC201" s="166"/>
      <c r="AD201" s="171"/>
      <c r="AT201" s="172" t="s">
        <v>199</v>
      </c>
      <c r="AU201" s="172" t="s">
        <v>164</v>
      </c>
      <c r="AV201" s="10" t="s">
        <v>101</v>
      </c>
      <c r="AW201" s="10" t="s">
        <v>7</v>
      </c>
      <c r="AX201" s="10" t="s">
        <v>79</v>
      </c>
      <c r="AY201" s="172" t="s">
        <v>149</v>
      </c>
    </row>
    <row r="202" spans="2:65" s="11" customFormat="1" ht="22.5" customHeight="1">
      <c r="B202" s="173"/>
      <c r="C202" s="174"/>
      <c r="D202" s="174"/>
      <c r="E202" s="175" t="s">
        <v>5</v>
      </c>
      <c r="F202" s="284" t="s">
        <v>233</v>
      </c>
      <c r="G202" s="285"/>
      <c r="H202" s="285"/>
      <c r="I202" s="285"/>
      <c r="J202" s="174"/>
      <c r="K202" s="176">
        <v>55.037999999999997</v>
      </c>
      <c r="L202" s="174"/>
      <c r="M202" s="174"/>
      <c r="N202" s="174"/>
      <c r="O202" s="174"/>
      <c r="P202" s="174"/>
      <c r="Q202" s="174"/>
      <c r="R202" s="177"/>
      <c r="T202" s="178"/>
      <c r="U202" s="174"/>
      <c r="V202" s="174"/>
      <c r="W202" s="174"/>
      <c r="X202" s="174"/>
      <c r="Y202" s="174"/>
      <c r="Z202" s="174"/>
      <c r="AA202" s="174"/>
      <c r="AB202" s="174"/>
      <c r="AC202" s="174"/>
      <c r="AD202" s="179"/>
      <c r="AT202" s="180" t="s">
        <v>199</v>
      </c>
      <c r="AU202" s="180" t="s">
        <v>164</v>
      </c>
      <c r="AV202" s="11" t="s">
        <v>154</v>
      </c>
      <c r="AW202" s="11" t="s">
        <v>7</v>
      </c>
      <c r="AX202" s="11" t="s">
        <v>87</v>
      </c>
      <c r="AY202" s="180" t="s">
        <v>149</v>
      </c>
    </row>
    <row r="203" spans="2:65" s="1" customFormat="1" ht="22.5" customHeight="1">
      <c r="B203" s="125"/>
      <c r="C203" s="189" t="s">
        <v>289</v>
      </c>
      <c r="D203" s="189" t="s">
        <v>254</v>
      </c>
      <c r="E203" s="190" t="s">
        <v>290</v>
      </c>
      <c r="F203" s="288" t="s">
        <v>635</v>
      </c>
      <c r="G203" s="288"/>
      <c r="H203" s="288"/>
      <c r="I203" s="288"/>
      <c r="J203" s="191" t="s">
        <v>270</v>
      </c>
      <c r="K203" s="192">
        <v>99.05</v>
      </c>
      <c r="L203" s="193">
        <v>0</v>
      </c>
      <c r="M203" s="289"/>
      <c r="N203" s="289"/>
      <c r="O203" s="290"/>
      <c r="P203" s="278">
        <f>ROUND(V203*K203,2)</f>
        <v>0</v>
      </c>
      <c r="Q203" s="278"/>
      <c r="R203" s="128"/>
      <c r="T203" s="161" t="s">
        <v>5</v>
      </c>
      <c r="U203" s="44" t="s">
        <v>42</v>
      </c>
      <c r="V203" s="110">
        <f>L203+M203</f>
        <v>0</v>
      </c>
      <c r="W203" s="110">
        <f>ROUND(L203*K203,2)</f>
        <v>0</v>
      </c>
      <c r="X203" s="110">
        <f>ROUND(M203*K203,2)</f>
        <v>0</v>
      </c>
      <c r="Y203" s="162">
        <v>0</v>
      </c>
      <c r="Z203" s="162">
        <f>Y203*K203</f>
        <v>0</v>
      </c>
      <c r="AA203" s="162">
        <v>1</v>
      </c>
      <c r="AB203" s="162">
        <f>AA203*K203</f>
        <v>99.05</v>
      </c>
      <c r="AC203" s="162">
        <v>0</v>
      </c>
      <c r="AD203" s="163">
        <f>AC203*K203</f>
        <v>0</v>
      </c>
      <c r="AR203" s="21" t="s">
        <v>176</v>
      </c>
      <c r="AT203" s="21" t="s">
        <v>254</v>
      </c>
      <c r="AU203" s="21" t="s">
        <v>164</v>
      </c>
      <c r="AY203" s="21" t="s">
        <v>149</v>
      </c>
      <c r="BE203" s="164">
        <f>IF(U203="základní",P203,0)</f>
        <v>0</v>
      </c>
      <c r="BF203" s="164">
        <f>IF(U203="snížená",P203,0)</f>
        <v>0</v>
      </c>
      <c r="BG203" s="164">
        <f>IF(U203="zákl. přenesená",P203,0)</f>
        <v>0</v>
      </c>
      <c r="BH203" s="164">
        <f>IF(U203="sníž. přenesená",P203,0)</f>
        <v>0</v>
      </c>
      <c r="BI203" s="164">
        <f>IF(U203="nulová",P203,0)</f>
        <v>0</v>
      </c>
      <c r="BJ203" s="21" t="s">
        <v>87</v>
      </c>
      <c r="BK203" s="164">
        <f>ROUND(V203*K203,2)</f>
        <v>0</v>
      </c>
      <c r="BL203" s="21" t="s">
        <v>154</v>
      </c>
      <c r="BM203" s="21" t="s">
        <v>291</v>
      </c>
    </row>
    <row r="204" spans="2:65" s="1" customFormat="1" ht="31.5" customHeight="1">
      <c r="B204" s="125"/>
      <c r="C204" s="156" t="s">
        <v>292</v>
      </c>
      <c r="D204" s="156" t="s">
        <v>150</v>
      </c>
      <c r="E204" s="157" t="s">
        <v>293</v>
      </c>
      <c r="F204" s="277" t="s">
        <v>294</v>
      </c>
      <c r="G204" s="277"/>
      <c r="H204" s="277"/>
      <c r="I204" s="277"/>
      <c r="J204" s="158" t="s">
        <v>225</v>
      </c>
      <c r="K204" s="159">
        <v>12.218999999999999</v>
      </c>
      <c r="L204" s="160">
        <v>0</v>
      </c>
      <c r="M204" s="278">
        <v>0</v>
      </c>
      <c r="N204" s="278"/>
      <c r="O204" s="278"/>
      <c r="P204" s="278">
        <f>ROUND(V204*K204,2)</f>
        <v>0</v>
      </c>
      <c r="Q204" s="278"/>
      <c r="R204" s="128"/>
      <c r="T204" s="161" t="s">
        <v>5</v>
      </c>
      <c r="U204" s="44" t="s">
        <v>42</v>
      </c>
      <c r="V204" s="110">
        <f>L204+M204</f>
        <v>0</v>
      </c>
      <c r="W204" s="110">
        <f>ROUND(L204*K204,2)</f>
        <v>0</v>
      </c>
      <c r="X204" s="110">
        <f>ROUND(M204*K204,2)</f>
        <v>0</v>
      </c>
      <c r="Y204" s="162">
        <v>1.5</v>
      </c>
      <c r="Z204" s="162">
        <f>Y204*K204</f>
        <v>18.328499999999998</v>
      </c>
      <c r="AA204" s="162">
        <v>0</v>
      </c>
      <c r="AB204" s="162">
        <f>AA204*K204</f>
        <v>0</v>
      </c>
      <c r="AC204" s="162">
        <v>0</v>
      </c>
      <c r="AD204" s="163">
        <f>AC204*K204</f>
        <v>0</v>
      </c>
      <c r="AR204" s="21" t="s">
        <v>154</v>
      </c>
      <c r="AT204" s="21" t="s">
        <v>150</v>
      </c>
      <c r="AU204" s="21" t="s">
        <v>164</v>
      </c>
      <c r="AY204" s="21" t="s">
        <v>149</v>
      </c>
      <c r="BE204" s="164">
        <f>IF(U204="základní",P204,0)</f>
        <v>0</v>
      </c>
      <c r="BF204" s="164">
        <f>IF(U204="snížená",P204,0)</f>
        <v>0</v>
      </c>
      <c r="BG204" s="164">
        <f>IF(U204="zákl. přenesená",P204,0)</f>
        <v>0</v>
      </c>
      <c r="BH204" s="164">
        <f>IF(U204="sníž. přenesená",P204,0)</f>
        <v>0</v>
      </c>
      <c r="BI204" s="164">
        <f>IF(U204="nulová",P204,0)</f>
        <v>0</v>
      </c>
      <c r="BJ204" s="21" t="s">
        <v>87</v>
      </c>
      <c r="BK204" s="164">
        <f>ROUND(V204*K204,2)</f>
        <v>0</v>
      </c>
      <c r="BL204" s="21" t="s">
        <v>154</v>
      </c>
      <c r="BM204" s="21" t="s">
        <v>295</v>
      </c>
    </row>
    <row r="205" spans="2:65" s="10" customFormat="1" ht="31.5" customHeight="1">
      <c r="B205" s="165"/>
      <c r="C205" s="166"/>
      <c r="D205" s="166"/>
      <c r="E205" s="167" t="s">
        <v>5</v>
      </c>
      <c r="F205" s="280" t="s">
        <v>296</v>
      </c>
      <c r="G205" s="281"/>
      <c r="H205" s="281"/>
      <c r="I205" s="281"/>
      <c r="J205" s="166"/>
      <c r="K205" s="168">
        <v>11.394</v>
      </c>
      <c r="L205" s="166"/>
      <c r="M205" s="166"/>
      <c r="N205" s="166"/>
      <c r="O205" s="166"/>
      <c r="P205" s="166"/>
      <c r="Q205" s="166"/>
      <c r="R205" s="169"/>
      <c r="T205" s="170"/>
      <c r="U205" s="166"/>
      <c r="V205" s="166"/>
      <c r="W205" s="166"/>
      <c r="X205" s="166"/>
      <c r="Y205" s="166"/>
      <c r="Z205" s="166"/>
      <c r="AA205" s="166"/>
      <c r="AB205" s="166"/>
      <c r="AC205" s="166"/>
      <c r="AD205" s="171"/>
      <c r="AT205" s="172" t="s">
        <v>199</v>
      </c>
      <c r="AU205" s="172" t="s">
        <v>164</v>
      </c>
      <c r="AV205" s="10" t="s">
        <v>101</v>
      </c>
      <c r="AW205" s="10" t="s">
        <v>7</v>
      </c>
      <c r="AX205" s="10" t="s">
        <v>79</v>
      </c>
      <c r="AY205" s="172" t="s">
        <v>149</v>
      </c>
    </row>
    <row r="206" spans="2:65" s="10" customFormat="1" ht="31.5" customHeight="1">
      <c r="B206" s="165"/>
      <c r="C206" s="166"/>
      <c r="D206" s="166"/>
      <c r="E206" s="167" t="s">
        <v>5</v>
      </c>
      <c r="F206" s="282" t="s">
        <v>626</v>
      </c>
      <c r="G206" s="283"/>
      <c r="H206" s="283"/>
      <c r="I206" s="283"/>
      <c r="J206" s="166"/>
      <c r="K206" s="168">
        <v>0.82499999999999996</v>
      </c>
      <c r="L206" s="166"/>
      <c r="M206" s="166"/>
      <c r="N206" s="166"/>
      <c r="O206" s="166"/>
      <c r="P206" s="166"/>
      <c r="Q206" s="166"/>
      <c r="R206" s="169"/>
      <c r="T206" s="170"/>
      <c r="U206" s="166"/>
      <c r="V206" s="166"/>
      <c r="W206" s="166"/>
      <c r="X206" s="166"/>
      <c r="Y206" s="166"/>
      <c r="Z206" s="166"/>
      <c r="AA206" s="166"/>
      <c r="AB206" s="166"/>
      <c r="AC206" s="166"/>
      <c r="AD206" s="171"/>
      <c r="AT206" s="172" t="s">
        <v>199</v>
      </c>
      <c r="AU206" s="172" t="s">
        <v>164</v>
      </c>
      <c r="AV206" s="10" t="s">
        <v>101</v>
      </c>
      <c r="AW206" s="10" t="s">
        <v>7</v>
      </c>
      <c r="AX206" s="10" t="s">
        <v>79</v>
      </c>
      <c r="AY206" s="172" t="s">
        <v>149</v>
      </c>
    </row>
    <row r="207" spans="2:65" s="11" customFormat="1" ht="22.5" customHeight="1">
      <c r="B207" s="173"/>
      <c r="C207" s="174"/>
      <c r="D207" s="174"/>
      <c r="E207" s="175" t="s">
        <v>5</v>
      </c>
      <c r="F207" s="284" t="s">
        <v>233</v>
      </c>
      <c r="G207" s="285"/>
      <c r="H207" s="285"/>
      <c r="I207" s="285"/>
      <c r="J207" s="174"/>
      <c r="K207" s="176">
        <v>12.218999999999999</v>
      </c>
      <c r="L207" s="174"/>
      <c r="M207" s="174"/>
      <c r="N207" s="174"/>
      <c r="O207" s="174"/>
      <c r="P207" s="174"/>
      <c r="Q207" s="174"/>
      <c r="R207" s="177"/>
      <c r="T207" s="178"/>
      <c r="U207" s="174"/>
      <c r="V207" s="174"/>
      <c r="W207" s="174"/>
      <c r="X207" s="174"/>
      <c r="Y207" s="174"/>
      <c r="Z207" s="174"/>
      <c r="AA207" s="174"/>
      <c r="AB207" s="174"/>
      <c r="AC207" s="174"/>
      <c r="AD207" s="179"/>
      <c r="AT207" s="180" t="s">
        <v>199</v>
      </c>
      <c r="AU207" s="180" t="s">
        <v>164</v>
      </c>
      <c r="AV207" s="11" t="s">
        <v>154</v>
      </c>
      <c r="AW207" s="11" t="s">
        <v>7</v>
      </c>
      <c r="AX207" s="11" t="s">
        <v>87</v>
      </c>
      <c r="AY207" s="180" t="s">
        <v>149</v>
      </c>
    </row>
    <row r="208" spans="2:65" s="1" customFormat="1" ht="31.5" customHeight="1">
      <c r="B208" s="125"/>
      <c r="C208" s="156" t="s">
        <v>297</v>
      </c>
      <c r="D208" s="156" t="s">
        <v>150</v>
      </c>
      <c r="E208" s="157" t="s">
        <v>298</v>
      </c>
      <c r="F208" s="277" t="s">
        <v>299</v>
      </c>
      <c r="G208" s="277"/>
      <c r="H208" s="277"/>
      <c r="I208" s="277"/>
      <c r="J208" s="158" t="s">
        <v>225</v>
      </c>
      <c r="K208" s="159">
        <v>11.394</v>
      </c>
      <c r="L208" s="160">
        <v>0</v>
      </c>
      <c r="M208" s="278">
        <v>0</v>
      </c>
      <c r="N208" s="278"/>
      <c r="O208" s="278"/>
      <c r="P208" s="278">
        <f>ROUND(V208*K208,2)</f>
        <v>0</v>
      </c>
      <c r="Q208" s="278"/>
      <c r="R208" s="128"/>
      <c r="T208" s="161" t="s">
        <v>5</v>
      </c>
      <c r="U208" s="44" t="s">
        <v>42</v>
      </c>
      <c r="V208" s="110">
        <f>L208+M208</f>
        <v>0</v>
      </c>
      <c r="W208" s="110">
        <f>ROUND(L208*K208,2)</f>
        <v>0</v>
      </c>
      <c r="X208" s="110">
        <f>ROUND(M208*K208,2)</f>
        <v>0</v>
      </c>
      <c r="Y208" s="162">
        <v>0.28599999999999998</v>
      </c>
      <c r="Z208" s="162">
        <f>Y208*K208</f>
        <v>3.2586839999999997</v>
      </c>
      <c r="AA208" s="162">
        <v>0</v>
      </c>
      <c r="AB208" s="162">
        <f>AA208*K208</f>
        <v>0</v>
      </c>
      <c r="AC208" s="162">
        <v>0</v>
      </c>
      <c r="AD208" s="163">
        <f>AC208*K208</f>
        <v>0</v>
      </c>
      <c r="AR208" s="21" t="s">
        <v>154</v>
      </c>
      <c r="AT208" s="21" t="s">
        <v>150</v>
      </c>
      <c r="AU208" s="21" t="s">
        <v>164</v>
      </c>
      <c r="AY208" s="21" t="s">
        <v>149</v>
      </c>
      <c r="BE208" s="164">
        <f>IF(U208="základní",P208,0)</f>
        <v>0</v>
      </c>
      <c r="BF208" s="164">
        <f>IF(U208="snížená",P208,0)</f>
        <v>0</v>
      </c>
      <c r="BG208" s="164">
        <f>IF(U208="zákl. přenesená",P208,0)</f>
        <v>0</v>
      </c>
      <c r="BH208" s="164">
        <f>IF(U208="sníž. přenesená",P208,0)</f>
        <v>0</v>
      </c>
      <c r="BI208" s="164">
        <f>IF(U208="nulová",P208,0)</f>
        <v>0</v>
      </c>
      <c r="BJ208" s="21" t="s">
        <v>87</v>
      </c>
      <c r="BK208" s="164">
        <f>ROUND(V208*K208,2)</f>
        <v>0</v>
      </c>
      <c r="BL208" s="21" t="s">
        <v>154</v>
      </c>
      <c r="BM208" s="21" t="s">
        <v>300</v>
      </c>
    </row>
    <row r="209" spans="2:65" s="10" customFormat="1" ht="31.5" customHeight="1">
      <c r="B209" s="165"/>
      <c r="C209" s="166"/>
      <c r="D209" s="166"/>
      <c r="E209" s="167" t="s">
        <v>5</v>
      </c>
      <c r="F209" s="280" t="s">
        <v>296</v>
      </c>
      <c r="G209" s="281"/>
      <c r="H209" s="281"/>
      <c r="I209" s="281"/>
      <c r="J209" s="166"/>
      <c r="K209" s="168">
        <v>11.394</v>
      </c>
      <c r="L209" s="166"/>
      <c r="M209" s="166"/>
      <c r="N209" s="166"/>
      <c r="O209" s="166"/>
      <c r="P209" s="166"/>
      <c r="Q209" s="166"/>
      <c r="R209" s="169"/>
      <c r="T209" s="170"/>
      <c r="U209" s="166"/>
      <c r="V209" s="166"/>
      <c r="W209" s="166"/>
      <c r="X209" s="166"/>
      <c r="Y209" s="166"/>
      <c r="Z209" s="166"/>
      <c r="AA209" s="166"/>
      <c r="AB209" s="166"/>
      <c r="AC209" s="166"/>
      <c r="AD209" s="171"/>
      <c r="AT209" s="172" t="s">
        <v>199</v>
      </c>
      <c r="AU209" s="172" t="s">
        <v>164</v>
      </c>
      <c r="AV209" s="10" t="s">
        <v>101</v>
      </c>
      <c r="AW209" s="10" t="s">
        <v>7</v>
      </c>
      <c r="AX209" s="10" t="s">
        <v>87</v>
      </c>
      <c r="AY209" s="172" t="s">
        <v>149</v>
      </c>
    </row>
    <row r="210" spans="2:65" s="1" customFormat="1" ht="22.5" customHeight="1">
      <c r="B210" s="125"/>
      <c r="C210" s="189" t="s">
        <v>301</v>
      </c>
      <c r="D210" s="189" t="s">
        <v>254</v>
      </c>
      <c r="E210" s="190" t="s">
        <v>302</v>
      </c>
      <c r="F210" s="288" t="s">
        <v>303</v>
      </c>
      <c r="G210" s="288"/>
      <c r="H210" s="288"/>
      <c r="I210" s="288"/>
      <c r="J210" s="191" t="s">
        <v>270</v>
      </c>
      <c r="K210" s="192">
        <v>41.018000000000001</v>
      </c>
      <c r="L210" s="193">
        <v>0</v>
      </c>
      <c r="M210" s="289"/>
      <c r="N210" s="289"/>
      <c r="O210" s="290"/>
      <c r="P210" s="278">
        <f>ROUND(V210*K210,2)</f>
        <v>0</v>
      </c>
      <c r="Q210" s="278"/>
      <c r="R210" s="128"/>
      <c r="T210" s="161" t="s">
        <v>5</v>
      </c>
      <c r="U210" s="44" t="s">
        <v>42</v>
      </c>
      <c r="V210" s="110">
        <f>L210+M210</f>
        <v>0</v>
      </c>
      <c r="W210" s="110">
        <f>ROUND(L210*K210,2)</f>
        <v>0</v>
      </c>
      <c r="X210" s="110">
        <f>ROUND(M210*K210,2)</f>
        <v>0</v>
      </c>
      <c r="Y210" s="162">
        <v>0</v>
      </c>
      <c r="Z210" s="162">
        <f>Y210*K210</f>
        <v>0</v>
      </c>
      <c r="AA210" s="162">
        <v>0</v>
      </c>
      <c r="AB210" s="162">
        <f>AA210*K210</f>
        <v>0</v>
      </c>
      <c r="AC210" s="162">
        <v>0</v>
      </c>
      <c r="AD210" s="163">
        <f>AC210*K210</f>
        <v>0</v>
      </c>
      <c r="AR210" s="21" t="s">
        <v>176</v>
      </c>
      <c r="AT210" s="21" t="s">
        <v>254</v>
      </c>
      <c r="AU210" s="21" t="s">
        <v>164</v>
      </c>
      <c r="AY210" s="21" t="s">
        <v>149</v>
      </c>
      <c r="BE210" s="164">
        <f>IF(U210="základní",P210,0)</f>
        <v>0</v>
      </c>
      <c r="BF210" s="164">
        <f>IF(U210="snížená",P210,0)</f>
        <v>0</v>
      </c>
      <c r="BG210" s="164">
        <f>IF(U210="zákl. přenesená",P210,0)</f>
        <v>0</v>
      </c>
      <c r="BH210" s="164">
        <f>IF(U210="sníž. přenesená",P210,0)</f>
        <v>0</v>
      </c>
      <c r="BI210" s="164">
        <f>IF(U210="nulová",P210,0)</f>
        <v>0</v>
      </c>
      <c r="BJ210" s="21" t="s">
        <v>87</v>
      </c>
      <c r="BK210" s="164">
        <f>ROUND(V210*K210,2)</f>
        <v>0</v>
      </c>
      <c r="BL210" s="21" t="s">
        <v>154</v>
      </c>
      <c r="BM210" s="21" t="s">
        <v>304</v>
      </c>
    </row>
    <row r="211" spans="2:65" s="10" customFormat="1" ht="22.5" customHeight="1">
      <c r="B211" s="165"/>
      <c r="C211" s="166"/>
      <c r="D211" s="166"/>
      <c r="E211" s="167" t="s">
        <v>5</v>
      </c>
      <c r="F211" s="280" t="s">
        <v>305</v>
      </c>
      <c r="G211" s="281"/>
      <c r="H211" s="281"/>
      <c r="I211" s="281"/>
      <c r="J211" s="166"/>
      <c r="K211" s="168">
        <v>41.018000000000001</v>
      </c>
      <c r="L211" s="166"/>
      <c r="M211" s="166"/>
      <c r="N211" s="166"/>
      <c r="O211" s="166"/>
      <c r="P211" s="166"/>
      <c r="Q211" s="166"/>
      <c r="R211" s="169"/>
      <c r="T211" s="170"/>
      <c r="U211" s="166"/>
      <c r="V211" s="166"/>
      <c r="W211" s="166"/>
      <c r="X211" s="166"/>
      <c r="Y211" s="166"/>
      <c r="Z211" s="166"/>
      <c r="AA211" s="166"/>
      <c r="AB211" s="166"/>
      <c r="AC211" s="166"/>
      <c r="AD211" s="171"/>
      <c r="AT211" s="172" t="s">
        <v>199</v>
      </c>
      <c r="AU211" s="172" t="s">
        <v>164</v>
      </c>
      <c r="AV211" s="10" t="s">
        <v>101</v>
      </c>
      <c r="AW211" s="10" t="s">
        <v>7</v>
      </c>
      <c r="AX211" s="10" t="s">
        <v>87</v>
      </c>
      <c r="AY211" s="172" t="s">
        <v>149</v>
      </c>
    </row>
    <row r="212" spans="2:65" s="9" customFormat="1" ht="29.85" customHeight="1">
      <c r="B212" s="144"/>
      <c r="C212" s="145"/>
      <c r="D212" s="155" t="s">
        <v>120</v>
      </c>
      <c r="E212" s="155"/>
      <c r="F212" s="155"/>
      <c r="G212" s="155"/>
      <c r="H212" s="155"/>
      <c r="I212" s="155"/>
      <c r="J212" s="155"/>
      <c r="K212" s="155"/>
      <c r="L212" s="155"/>
      <c r="M212" s="306">
        <f>BK212</f>
        <v>0</v>
      </c>
      <c r="N212" s="307"/>
      <c r="O212" s="307"/>
      <c r="P212" s="307"/>
      <c r="Q212" s="307"/>
      <c r="R212" s="147"/>
      <c r="T212" s="148"/>
      <c r="U212" s="145"/>
      <c r="V212" s="145"/>
      <c r="W212" s="149">
        <f>SUM(W213:W214)</f>
        <v>0</v>
      </c>
      <c r="X212" s="149">
        <f>SUM(X213:X214)</f>
        <v>0</v>
      </c>
      <c r="Y212" s="145"/>
      <c r="Z212" s="150">
        <f>SUM(Z213:Z214)</f>
        <v>8.5834799999999998</v>
      </c>
      <c r="AA212" s="145"/>
      <c r="AB212" s="150">
        <f>SUM(AB213:AB214)</f>
        <v>0</v>
      </c>
      <c r="AC212" s="145"/>
      <c r="AD212" s="151">
        <f>SUM(AD213:AD214)</f>
        <v>0</v>
      </c>
      <c r="AR212" s="152" t="s">
        <v>87</v>
      </c>
      <c r="AT212" s="153" t="s">
        <v>78</v>
      </c>
      <c r="AU212" s="153" t="s">
        <v>87</v>
      </c>
      <c r="AY212" s="152" t="s">
        <v>149</v>
      </c>
      <c r="BK212" s="154">
        <f>SUM(BK213:BK214)</f>
        <v>0</v>
      </c>
    </row>
    <row r="213" spans="2:65" s="1" customFormat="1" ht="31.5" customHeight="1">
      <c r="B213" s="125"/>
      <c r="C213" s="156" t="s">
        <v>306</v>
      </c>
      <c r="D213" s="156" t="s">
        <v>150</v>
      </c>
      <c r="E213" s="157" t="s">
        <v>307</v>
      </c>
      <c r="F213" s="277" t="s">
        <v>308</v>
      </c>
      <c r="G213" s="277"/>
      <c r="H213" s="277"/>
      <c r="I213" s="277"/>
      <c r="J213" s="158" t="s">
        <v>225</v>
      </c>
      <c r="K213" s="159">
        <v>5.0640000000000001</v>
      </c>
      <c r="L213" s="160">
        <v>0</v>
      </c>
      <c r="M213" s="278">
        <v>0</v>
      </c>
      <c r="N213" s="278"/>
      <c r="O213" s="278"/>
      <c r="P213" s="278">
        <f>ROUND(V213*K213,2)</f>
        <v>0</v>
      </c>
      <c r="Q213" s="278"/>
      <c r="R213" s="128"/>
      <c r="T213" s="161" t="s">
        <v>5</v>
      </c>
      <c r="U213" s="44" t="s">
        <v>42</v>
      </c>
      <c r="V213" s="110">
        <f>L213+M213</f>
        <v>0</v>
      </c>
      <c r="W213" s="110">
        <f>ROUND(L213*K213,2)</f>
        <v>0</v>
      </c>
      <c r="X213" s="110">
        <f>ROUND(M213*K213,2)</f>
        <v>0</v>
      </c>
      <c r="Y213" s="162">
        <v>1.6950000000000001</v>
      </c>
      <c r="Z213" s="162">
        <f>Y213*K213</f>
        <v>8.5834799999999998</v>
      </c>
      <c r="AA213" s="162">
        <v>0</v>
      </c>
      <c r="AB213" s="162">
        <f>AA213*K213</f>
        <v>0</v>
      </c>
      <c r="AC213" s="162">
        <v>0</v>
      </c>
      <c r="AD213" s="163">
        <f>AC213*K213</f>
        <v>0</v>
      </c>
      <c r="AR213" s="21" t="s">
        <v>154</v>
      </c>
      <c r="AT213" s="21" t="s">
        <v>150</v>
      </c>
      <c r="AU213" s="21" t="s">
        <v>101</v>
      </c>
      <c r="AY213" s="21" t="s">
        <v>149</v>
      </c>
      <c r="BE213" s="164">
        <f>IF(U213="základní",P213,0)</f>
        <v>0</v>
      </c>
      <c r="BF213" s="164">
        <f>IF(U213="snížená",P213,0)</f>
        <v>0</v>
      </c>
      <c r="BG213" s="164">
        <f>IF(U213="zákl. přenesená",P213,0)</f>
        <v>0</v>
      </c>
      <c r="BH213" s="164">
        <f>IF(U213="sníž. přenesená",P213,0)</f>
        <v>0</v>
      </c>
      <c r="BI213" s="164">
        <f>IF(U213="nulová",P213,0)</f>
        <v>0</v>
      </c>
      <c r="BJ213" s="21" t="s">
        <v>87</v>
      </c>
      <c r="BK213" s="164">
        <f>ROUND(V213*K213,2)</f>
        <v>0</v>
      </c>
      <c r="BL213" s="21" t="s">
        <v>154</v>
      </c>
      <c r="BM213" s="21" t="s">
        <v>309</v>
      </c>
    </row>
    <row r="214" spans="2:65" s="10" customFormat="1" ht="31.5" customHeight="1">
      <c r="B214" s="165"/>
      <c r="C214" s="166"/>
      <c r="D214" s="166"/>
      <c r="E214" s="167" t="s">
        <v>5</v>
      </c>
      <c r="F214" s="280" t="s">
        <v>310</v>
      </c>
      <c r="G214" s="281"/>
      <c r="H214" s="281"/>
      <c r="I214" s="281"/>
      <c r="J214" s="166"/>
      <c r="K214" s="168">
        <v>5.0640000000000001</v>
      </c>
      <c r="L214" s="166"/>
      <c r="M214" s="166"/>
      <c r="N214" s="166"/>
      <c r="O214" s="166"/>
      <c r="P214" s="166"/>
      <c r="Q214" s="166"/>
      <c r="R214" s="169"/>
      <c r="T214" s="170"/>
      <c r="U214" s="166"/>
      <c r="V214" s="166"/>
      <c r="W214" s="166"/>
      <c r="X214" s="166"/>
      <c r="Y214" s="166"/>
      <c r="Z214" s="166"/>
      <c r="AA214" s="166"/>
      <c r="AB214" s="166"/>
      <c r="AC214" s="166"/>
      <c r="AD214" s="171"/>
      <c r="AT214" s="172" t="s">
        <v>199</v>
      </c>
      <c r="AU214" s="172" t="s">
        <v>101</v>
      </c>
      <c r="AV214" s="10" t="s">
        <v>101</v>
      </c>
      <c r="AW214" s="10" t="s">
        <v>7</v>
      </c>
      <c r="AX214" s="10" t="s">
        <v>87</v>
      </c>
      <c r="AY214" s="172" t="s">
        <v>149</v>
      </c>
    </row>
    <row r="215" spans="2:65" s="9" customFormat="1" ht="29.85" customHeight="1">
      <c r="B215" s="144"/>
      <c r="C215" s="145"/>
      <c r="D215" s="155" t="s">
        <v>121</v>
      </c>
      <c r="E215" s="155"/>
      <c r="F215" s="155"/>
      <c r="G215" s="155"/>
      <c r="H215" s="155"/>
      <c r="I215" s="155"/>
      <c r="J215" s="155"/>
      <c r="K215" s="155"/>
      <c r="L215" s="155"/>
      <c r="M215" s="306">
        <f>BK215</f>
        <v>0</v>
      </c>
      <c r="N215" s="307"/>
      <c r="O215" s="307"/>
      <c r="P215" s="307"/>
      <c r="Q215" s="307"/>
      <c r="R215" s="147"/>
      <c r="T215" s="148"/>
      <c r="U215" s="145"/>
      <c r="V215" s="145"/>
      <c r="W215" s="149">
        <f>SUM(W216:W228)</f>
        <v>0</v>
      </c>
      <c r="X215" s="149">
        <f>SUM(X216:X228)</f>
        <v>0</v>
      </c>
      <c r="Y215" s="145"/>
      <c r="Z215" s="150">
        <f>SUM(Z216:Z228)</f>
        <v>12.230580000000002</v>
      </c>
      <c r="AA215" s="145"/>
      <c r="AB215" s="150">
        <f>SUM(AB216:AB228)</f>
        <v>1.24596</v>
      </c>
      <c r="AC215" s="145"/>
      <c r="AD215" s="151">
        <f>SUM(AD216:AD228)</f>
        <v>0</v>
      </c>
      <c r="AR215" s="152" t="s">
        <v>87</v>
      </c>
      <c r="AT215" s="153" t="s">
        <v>78</v>
      </c>
      <c r="AU215" s="153" t="s">
        <v>87</v>
      </c>
      <c r="AY215" s="152" t="s">
        <v>149</v>
      </c>
      <c r="BK215" s="154">
        <f>SUM(BK216:BK228)</f>
        <v>0</v>
      </c>
    </row>
    <row r="216" spans="2:65" s="1" customFormat="1" ht="22.5" customHeight="1">
      <c r="B216" s="125"/>
      <c r="C216" s="156" t="s">
        <v>311</v>
      </c>
      <c r="D216" s="156" t="s">
        <v>150</v>
      </c>
      <c r="E216" s="157" t="s">
        <v>312</v>
      </c>
      <c r="F216" s="277" t="s">
        <v>313</v>
      </c>
      <c r="G216" s="277"/>
      <c r="H216" s="277"/>
      <c r="I216" s="277"/>
      <c r="J216" s="158" t="s">
        <v>196</v>
      </c>
      <c r="K216" s="159">
        <v>52.14</v>
      </c>
      <c r="L216" s="160">
        <v>0</v>
      </c>
      <c r="M216" s="278">
        <v>0</v>
      </c>
      <c r="N216" s="278"/>
      <c r="O216" s="278"/>
      <c r="P216" s="278">
        <f>ROUND(V216*K216,2)</f>
        <v>0</v>
      </c>
      <c r="Q216" s="278"/>
      <c r="R216" s="128"/>
      <c r="T216" s="161" t="s">
        <v>5</v>
      </c>
      <c r="U216" s="44" t="s">
        <v>42</v>
      </c>
      <c r="V216" s="110">
        <f>L216+M216</f>
        <v>0</v>
      </c>
      <c r="W216" s="110">
        <f>ROUND(L216*K216,2)</f>
        <v>0</v>
      </c>
      <c r="X216" s="110">
        <f>ROUND(M216*K216,2)</f>
        <v>0</v>
      </c>
      <c r="Y216" s="162">
        <v>2.1000000000000001E-2</v>
      </c>
      <c r="Z216" s="162">
        <f>Y216*K216</f>
        <v>1.09494</v>
      </c>
      <c r="AA216" s="162">
        <v>0</v>
      </c>
      <c r="AB216" s="162">
        <f>AA216*K216</f>
        <v>0</v>
      </c>
      <c r="AC216" s="162">
        <v>0</v>
      </c>
      <c r="AD216" s="163">
        <f>AC216*K216</f>
        <v>0</v>
      </c>
      <c r="AR216" s="21" t="s">
        <v>154</v>
      </c>
      <c r="AT216" s="21" t="s">
        <v>150</v>
      </c>
      <c r="AU216" s="21" t="s">
        <v>101</v>
      </c>
      <c r="AY216" s="21" t="s">
        <v>149</v>
      </c>
      <c r="BE216" s="164">
        <f>IF(U216="základní",P216,0)</f>
        <v>0</v>
      </c>
      <c r="BF216" s="164">
        <f>IF(U216="snížená",P216,0)</f>
        <v>0</v>
      </c>
      <c r="BG216" s="164">
        <f>IF(U216="zákl. přenesená",P216,0)</f>
        <v>0</v>
      </c>
      <c r="BH216" s="164">
        <f>IF(U216="sníž. přenesená",P216,0)</f>
        <v>0</v>
      </c>
      <c r="BI216" s="164">
        <f>IF(U216="nulová",P216,0)</f>
        <v>0</v>
      </c>
      <c r="BJ216" s="21" t="s">
        <v>87</v>
      </c>
      <c r="BK216" s="164">
        <f>ROUND(V216*K216,2)</f>
        <v>0</v>
      </c>
      <c r="BL216" s="21" t="s">
        <v>154</v>
      </c>
      <c r="BM216" s="21" t="s">
        <v>314</v>
      </c>
    </row>
    <row r="217" spans="2:65" s="10" customFormat="1" ht="31.5" customHeight="1">
      <c r="B217" s="165"/>
      <c r="C217" s="166"/>
      <c r="D217" s="166"/>
      <c r="E217" s="167" t="s">
        <v>5</v>
      </c>
      <c r="F217" s="280" t="s">
        <v>627</v>
      </c>
      <c r="G217" s="281"/>
      <c r="H217" s="281"/>
      <c r="I217" s="281"/>
      <c r="J217" s="166"/>
      <c r="K217" s="168">
        <v>50.64</v>
      </c>
      <c r="L217" s="166"/>
      <c r="M217" s="166"/>
      <c r="N217" s="166"/>
      <c r="O217" s="166"/>
      <c r="P217" s="166"/>
      <c r="Q217" s="166"/>
      <c r="R217" s="169"/>
      <c r="T217" s="170"/>
      <c r="U217" s="166"/>
      <c r="V217" s="166"/>
      <c r="W217" s="166"/>
      <c r="X217" s="166"/>
      <c r="Y217" s="166"/>
      <c r="Z217" s="166"/>
      <c r="AA217" s="166"/>
      <c r="AB217" s="166"/>
      <c r="AC217" s="166"/>
      <c r="AD217" s="171"/>
      <c r="AT217" s="172" t="s">
        <v>199</v>
      </c>
      <c r="AU217" s="172" t="s">
        <v>101</v>
      </c>
      <c r="AV217" s="10" t="s">
        <v>101</v>
      </c>
      <c r="AW217" s="10" t="s">
        <v>7</v>
      </c>
      <c r="AX217" s="10" t="s">
        <v>79</v>
      </c>
      <c r="AY217" s="172" t="s">
        <v>149</v>
      </c>
    </row>
    <row r="218" spans="2:65" s="10" customFormat="1" ht="22.5" customHeight="1">
      <c r="B218" s="165"/>
      <c r="C218" s="166"/>
      <c r="D218" s="166"/>
      <c r="E218" s="167" t="s">
        <v>5</v>
      </c>
      <c r="F218" s="282" t="s">
        <v>315</v>
      </c>
      <c r="G218" s="283"/>
      <c r="H218" s="283"/>
      <c r="I218" s="283"/>
      <c r="J218" s="166"/>
      <c r="K218" s="168">
        <v>1.5</v>
      </c>
      <c r="L218" s="166"/>
      <c r="M218" s="166"/>
      <c r="N218" s="166"/>
      <c r="O218" s="166"/>
      <c r="P218" s="166"/>
      <c r="Q218" s="166"/>
      <c r="R218" s="169"/>
      <c r="T218" s="170"/>
      <c r="U218" s="166"/>
      <c r="V218" s="166"/>
      <c r="W218" s="166"/>
      <c r="X218" s="166"/>
      <c r="Y218" s="166"/>
      <c r="Z218" s="166"/>
      <c r="AA218" s="166"/>
      <c r="AB218" s="166"/>
      <c r="AC218" s="166"/>
      <c r="AD218" s="171"/>
      <c r="AT218" s="172" t="s">
        <v>199</v>
      </c>
      <c r="AU218" s="172" t="s">
        <v>101</v>
      </c>
      <c r="AV218" s="10" t="s">
        <v>101</v>
      </c>
      <c r="AW218" s="10" t="s">
        <v>7</v>
      </c>
      <c r="AX218" s="10" t="s">
        <v>79</v>
      </c>
      <c r="AY218" s="172" t="s">
        <v>149</v>
      </c>
    </row>
    <row r="219" spans="2:65" s="11" customFormat="1" ht="22.5" customHeight="1">
      <c r="B219" s="173"/>
      <c r="C219" s="174"/>
      <c r="D219" s="174"/>
      <c r="E219" s="175" t="s">
        <v>5</v>
      </c>
      <c r="F219" s="284" t="s">
        <v>233</v>
      </c>
      <c r="G219" s="285"/>
      <c r="H219" s="285"/>
      <c r="I219" s="285"/>
      <c r="J219" s="174"/>
      <c r="K219" s="176">
        <v>52.14</v>
      </c>
      <c r="L219" s="174"/>
      <c r="M219" s="174"/>
      <c r="N219" s="174"/>
      <c r="O219" s="174"/>
      <c r="P219" s="174"/>
      <c r="Q219" s="174"/>
      <c r="R219" s="177"/>
      <c r="T219" s="178"/>
      <c r="U219" s="174"/>
      <c r="V219" s="174"/>
      <c r="W219" s="174"/>
      <c r="X219" s="174"/>
      <c r="Y219" s="174"/>
      <c r="Z219" s="174"/>
      <c r="AA219" s="174"/>
      <c r="AB219" s="174"/>
      <c r="AC219" s="174"/>
      <c r="AD219" s="179"/>
      <c r="AT219" s="180" t="s">
        <v>199</v>
      </c>
      <c r="AU219" s="180" t="s">
        <v>101</v>
      </c>
      <c r="AV219" s="11" t="s">
        <v>154</v>
      </c>
      <c r="AW219" s="11" t="s">
        <v>7</v>
      </c>
      <c r="AX219" s="11" t="s">
        <v>87</v>
      </c>
      <c r="AY219" s="180" t="s">
        <v>149</v>
      </c>
    </row>
    <row r="220" spans="2:65" s="1" customFormat="1" ht="27.95" customHeight="1">
      <c r="B220" s="125"/>
      <c r="C220" s="156" t="s">
        <v>316</v>
      </c>
      <c r="D220" s="156" t="s">
        <v>150</v>
      </c>
      <c r="E220" s="210" t="s">
        <v>636</v>
      </c>
      <c r="F220" s="293" t="s">
        <v>637</v>
      </c>
      <c r="G220" s="294"/>
      <c r="H220" s="294"/>
      <c r="I220" s="294"/>
      <c r="J220" s="211" t="s">
        <v>196</v>
      </c>
      <c r="K220" s="212">
        <v>52.14</v>
      </c>
      <c r="L220" s="213">
        <v>0</v>
      </c>
      <c r="M220" s="295">
        <v>0</v>
      </c>
      <c r="N220" s="294"/>
      <c r="O220" s="294"/>
      <c r="P220" s="278">
        <f>ROUND(V220*K220,2)</f>
        <v>0</v>
      </c>
      <c r="Q220" s="278"/>
      <c r="R220" s="128"/>
      <c r="T220" s="161" t="s">
        <v>5</v>
      </c>
      <c r="U220" s="44" t="s">
        <v>42</v>
      </c>
      <c r="V220" s="110">
        <f>L220+M220</f>
        <v>0</v>
      </c>
      <c r="W220" s="110">
        <f>ROUND(L220*K220,2)</f>
        <v>0</v>
      </c>
      <c r="X220" s="110">
        <f>ROUND(M220*K220,2)</f>
        <v>0</v>
      </c>
      <c r="Y220" s="162">
        <v>2.5999999999999999E-2</v>
      </c>
      <c r="Z220" s="162">
        <f>Y220*K220</f>
        <v>1.35564</v>
      </c>
      <c r="AA220" s="162">
        <v>0</v>
      </c>
      <c r="AB220" s="162">
        <f>AA220*K220</f>
        <v>0</v>
      </c>
      <c r="AC220" s="162">
        <v>0</v>
      </c>
      <c r="AD220" s="163">
        <f>AC220*K220</f>
        <v>0</v>
      </c>
      <c r="AR220" s="21" t="s">
        <v>154</v>
      </c>
      <c r="AT220" s="21" t="s">
        <v>150</v>
      </c>
      <c r="AU220" s="21" t="s">
        <v>101</v>
      </c>
      <c r="AY220" s="21" t="s">
        <v>149</v>
      </c>
      <c r="BE220" s="164">
        <f>IF(U220="základní",P220,0)</f>
        <v>0</v>
      </c>
      <c r="BF220" s="164">
        <f>IF(U220="snížená",P220,0)</f>
        <v>0</v>
      </c>
      <c r="BG220" s="164">
        <f>IF(U220="zákl. přenesená",P220,0)</f>
        <v>0</v>
      </c>
      <c r="BH220" s="164">
        <f>IF(U220="sníž. přenesená",P220,0)</f>
        <v>0</v>
      </c>
      <c r="BI220" s="164">
        <f>IF(U220="nulová",P220,0)</f>
        <v>0</v>
      </c>
      <c r="BJ220" s="21" t="s">
        <v>87</v>
      </c>
      <c r="BK220" s="164">
        <f>ROUND(V220*K220,2)</f>
        <v>0</v>
      </c>
      <c r="BL220" s="21" t="s">
        <v>154</v>
      </c>
      <c r="BM220" s="21" t="s">
        <v>317</v>
      </c>
    </row>
    <row r="221" spans="2:65" s="10" customFormat="1" ht="22.5" customHeight="1">
      <c r="B221" s="165"/>
      <c r="C221" s="166"/>
      <c r="D221" s="166"/>
      <c r="E221" s="214"/>
      <c r="F221" s="296">
        <v>52.14</v>
      </c>
      <c r="G221" s="297"/>
      <c r="H221" s="297"/>
      <c r="I221" s="297"/>
      <c r="J221" s="132"/>
      <c r="K221" s="215">
        <v>52.14</v>
      </c>
      <c r="L221" s="132"/>
      <c r="M221" s="132"/>
      <c r="N221" s="132"/>
      <c r="O221" s="132"/>
      <c r="P221" s="166"/>
      <c r="Q221" s="166"/>
      <c r="R221" s="169"/>
      <c r="T221" s="170"/>
      <c r="U221" s="166"/>
      <c r="V221" s="166"/>
      <c r="W221" s="166"/>
      <c r="X221" s="166"/>
      <c r="Y221" s="166"/>
      <c r="Z221" s="166"/>
      <c r="AA221" s="166"/>
      <c r="AB221" s="166"/>
      <c r="AC221" s="166"/>
      <c r="AD221" s="171"/>
      <c r="AT221" s="172" t="s">
        <v>199</v>
      </c>
      <c r="AU221" s="172" t="s">
        <v>101</v>
      </c>
      <c r="AV221" s="10" t="s">
        <v>101</v>
      </c>
      <c r="AW221" s="10" t="s">
        <v>7</v>
      </c>
      <c r="AX221" s="10" t="s">
        <v>79</v>
      </c>
      <c r="AY221" s="172" t="s">
        <v>149</v>
      </c>
    </row>
    <row r="222" spans="2:65" s="1" customFormat="1" ht="31.5" customHeight="1">
      <c r="B222" s="125"/>
      <c r="C222" s="156">
        <v>40</v>
      </c>
      <c r="D222" s="156" t="s">
        <v>150</v>
      </c>
      <c r="E222" s="157" t="s">
        <v>318</v>
      </c>
      <c r="F222" s="277" t="s">
        <v>319</v>
      </c>
      <c r="G222" s="277"/>
      <c r="H222" s="277"/>
      <c r="I222" s="277"/>
      <c r="J222" s="158" t="s">
        <v>196</v>
      </c>
      <c r="K222" s="159">
        <v>12</v>
      </c>
      <c r="L222" s="160">
        <v>0</v>
      </c>
      <c r="M222" s="278">
        <v>0</v>
      </c>
      <c r="N222" s="278"/>
      <c r="O222" s="278"/>
      <c r="P222" s="278">
        <f>ROUND(V222*K222,2)</f>
        <v>0</v>
      </c>
      <c r="Q222" s="278"/>
      <c r="R222" s="128"/>
      <c r="T222" s="161" t="s">
        <v>5</v>
      </c>
      <c r="U222" s="44" t="s">
        <v>42</v>
      </c>
      <c r="V222" s="110">
        <f>L222+M222</f>
        <v>0</v>
      </c>
      <c r="W222" s="110">
        <f>ROUND(L222*K222,2)</f>
        <v>0</v>
      </c>
      <c r="X222" s="110">
        <f>ROUND(M222*K222,2)</f>
        <v>0</v>
      </c>
      <c r="Y222" s="162">
        <v>0.78400000000000003</v>
      </c>
      <c r="Z222" s="162">
        <f>Y222*K222</f>
        <v>9.4080000000000013</v>
      </c>
      <c r="AA222" s="162">
        <v>8.5650000000000004E-2</v>
      </c>
      <c r="AB222" s="162">
        <f>AA222*K222</f>
        <v>1.0278</v>
      </c>
      <c r="AC222" s="162">
        <v>0</v>
      </c>
      <c r="AD222" s="163">
        <f>AC222*K222</f>
        <v>0</v>
      </c>
      <c r="AR222" s="21" t="s">
        <v>154</v>
      </c>
      <c r="AT222" s="21" t="s">
        <v>150</v>
      </c>
      <c r="AU222" s="21" t="s">
        <v>101</v>
      </c>
      <c r="AY222" s="21" t="s">
        <v>149</v>
      </c>
      <c r="BE222" s="164">
        <f>IF(U222="základní",P222,0)</f>
        <v>0</v>
      </c>
      <c r="BF222" s="164">
        <f>IF(U222="snížená",P222,0)</f>
        <v>0</v>
      </c>
      <c r="BG222" s="164">
        <f>IF(U222="zákl. přenesená",P222,0)</f>
        <v>0</v>
      </c>
      <c r="BH222" s="164">
        <f>IF(U222="sníž. přenesená",P222,0)</f>
        <v>0</v>
      </c>
      <c r="BI222" s="164">
        <f>IF(U222="nulová",P222,0)</f>
        <v>0</v>
      </c>
      <c r="BJ222" s="21" t="s">
        <v>87</v>
      </c>
      <c r="BK222" s="164">
        <f>ROUND(V222*K222,2)</f>
        <v>0</v>
      </c>
      <c r="BL222" s="21" t="s">
        <v>154</v>
      </c>
      <c r="BM222" s="21" t="s">
        <v>320</v>
      </c>
    </row>
    <row r="223" spans="2:65" s="10" customFormat="1" ht="31.5" customHeight="1">
      <c r="B223" s="165"/>
      <c r="C223" s="166"/>
      <c r="D223" s="166"/>
      <c r="E223" s="167" t="s">
        <v>5</v>
      </c>
      <c r="F223" s="280" t="s">
        <v>321</v>
      </c>
      <c r="G223" s="281"/>
      <c r="H223" s="281"/>
      <c r="I223" s="281"/>
      <c r="J223" s="166"/>
      <c r="K223" s="168">
        <v>12</v>
      </c>
      <c r="L223" s="166"/>
      <c r="M223" s="166"/>
      <c r="N223" s="166"/>
      <c r="O223" s="166"/>
      <c r="P223" s="166"/>
      <c r="Q223" s="166"/>
      <c r="R223" s="169"/>
      <c r="T223" s="170"/>
      <c r="U223" s="166"/>
      <c r="V223" s="166"/>
      <c r="W223" s="166"/>
      <c r="X223" s="166"/>
      <c r="Y223" s="166"/>
      <c r="Z223" s="166"/>
      <c r="AA223" s="166"/>
      <c r="AB223" s="166"/>
      <c r="AC223" s="166"/>
      <c r="AD223" s="171"/>
      <c r="AT223" s="172" t="s">
        <v>199</v>
      </c>
      <c r="AU223" s="172" t="s">
        <v>101</v>
      </c>
      <c r="AV223" s="10" t="s">
        <v>101</v>
      </c>
      <c r="AW223" s="10" t="s">
        <v>7</v>
      </c>
      <c r="AX223" s="10" t="s">
        <v>87</v>
      </c>
      <c r="AY223" s="172" t="s">
        <v>149</v>
      </c>
    </row>
    <row r="224" spans="2:65" s="1" customFormat="1" ht="31.5" customHeight="1">
      <c r="B224" s="125"/>
      <c r="C224" s="189">
        <v>41</v>
      </c>
      <c r="D224" s="189" t="s">
        <v>254</v>
      </c>
      <c r="E224" s="190" t="s">
        <v>322</v>
      </c>
      <c r="F224" s="288" t="s">
        <v>323</v>
      </c>
      <c r="G224" s="288"/>
      <c r="H224" s="288"/>
      <c r="I224" s="288"/>
      <c r="J224" s="191" t="s">
        <v>196</v>
      </c>
      <c r="K224" s="192">
        <v>1.212</v>
      </c>
      <c r="L224" s="193">
        <v>0</v>
      </c>
      <c r="M224" s="289"/>
      <c r="N224" s="289"/>
      <c r="O224" s="290"/>
      <c r="P224" s="278">
        <f>ROUND(V224*K224,2)</f>
        <v>0</v>
      </c>
      <c r="Q224" s="278"/>
      <c r="R224" s="128"/>
      <c r="T224" s="161" t="s">
        <v>5</v>
      </c>
      <c r="U224" s="44" t="s">
        <v>42</v>
      </c>
      <c r="V224" s="110">
        <f>L224+M224</f>
        <v>0</v>
      </c>
      <c r="W224" s="110">
        <f>ROUND(L224*K224,2)</f>
        <v>0</v>
      </c>
      <c r="X224" s="110">
        <f>ROUND(M224*K224,2)</f>
        <v>0</v>
      </c>
      <c r="Y224" s="162">
        <v>0</v>
      </c>
      <c r="Z224" s="162">
        <f>Y224*K224</f>
        <v>0</v>
      </c>
      <c r="AA224" s="162">
        <v>0.18</v>
      </c>
      <c r="AB224" s="162">
        <f>AA224*K224</f>
        <v>0.21815999999999999</v>
      </c>
      <c r="AC224" s="162">
        <v>0</v>
      </c>
      <c r="AD224" s="163">
        <f>AC224*K224</f>
        <v>0</v>
      </c>
      <c r="AR224" s="21" t="s">
        <v>176</v>
      </c>
      <c r="AT224" s="21" t="s">
        <v>254</v>
      </c>
      <c r="AU224" s="21" t="s">
        <v>101</v>
      </c>
      <c r="AY224" s="21" t="s">
        <v>149</v>
      </c>
      <c r="BE224" s="164">
        <f>IF(U224="základní",P224,0)</f>
        <v>0</v>
      </c>
      <c r="BF224" s="164">
        <f>IF(U224="snížená",P224,0)</f>
        <v>0</v>
      </c>
      <c r="BG224" s="164">
        <f>IF(U224="zákl. přenesená",P224,0)</f>
        <v>0</v>
      </c>
      <c r="BH224" s="164">
        <f>IF(U224="sníž. přenesená",P224,0)</f>
        <v>0</v>
      </c>
      <c r="BI224" s="164">
        <f>IF(U224="nulová",P224,0)</f>
        <v>0</v>
      </c>
      <c r="BJ224" s="21" t="s">
        <v>87</v>
      </c>
      <c r="BK224" s="164">
        <f>ROUND(V224*K224,2)</f>
        <v>0</v>
      </c>
      <c r="BL224" s="21" t="s">
        <v>154</v>
      </c>
      <c r="BM224" s="21" t="s">
        <v>324</v>
      </c>
    </row>
    <row r="225" spans="2:65" s="1" customFormat="1" ht="22.5" customHeight="1">
      <c r="B225" s="35"/>
      <c r="C225" s="36"/>
      <c r="D225" s="36"/>
      <c r="E225" s="36"/>
      <c r="F225" s="298" t="s">
        <v>325</v>
      </c>
      <c r="G225" s="299"/>
      <c r="H225" s="299"/>
      <c r="I225" s="299"/>
      <c r="J225" s="36"/>
      <c r="K225" s="36"/>
      <c r="L225" s="36"/>
      <c r="M225" s="36"/>
      <c r="N225" s="36"/>
      <c r="O225" s="36"/>
      <c r="P225" s="36"/>
      <c r="Q225" s="36"/>
      <c r="R225" s="37"/>
      <c r="T225" s="205"/>
      <c r="U225" s="36"/>
      <c r="V225" s="36"/>
      <c r="W225" s="36"/>
      <c r="X225" s="36"/>
      <c r="Y225" s="36"/>
      <c r="Z225" s="36"/>
      <c r="AA225" s="36"/>
      <c r="AB225" s="36"/>
      <c r="AC225" s="36"/>
      <c r="AD225" s="74"/>
      <c r="AT225" s="21" t="s">
        <v>326</v>
      </c>
      <c r="AU225" s="21" t="s">
        <v>101</v>
      </c>
    </row>
    <row r="226" spans="2:65" s="10" customFormat="1" ht="31.5" customHeight="1">
      <c r="B226" s="165"/>
      <c r="C226" s="166"/>
      <c r="D226" s="166"/>
      <c r="E226" s="167" t="s">
        <v>5</v>
      </c>
      <c r="F226" s="282" t="s">
        <v>638</v>
      </c>
      <c r="G226" s="283"/>
      <c r="H226" s="283"/>
      <c r="I226" s="283"/>
      <c r="J226" s="166"/>
      <c r="K226" s="168">
        <v>1.212</v>
      </c>
      <c r="L226" s="166"/>
      <c r="M226" s="166"/>
      <c r="N226" s="166"/>
      <c r="O226" s="166"/>
      <c r="P226" s="166"/>
      <c r="Q226" s="166"/>
      <c r="R226" s="169"/>
      <c r="T226" s="170"/>
      <c r="U226" s="166"/>
      <c r="V226" s="166"/>
      <c r="W226" s="166"/>
      <c r="X226" s="166"/>
      <c r="Y226" s="166"/>
      <c r="Z226" s="166"/>
      <c r="AA226" s="166"/>
      <c r="AB226" s="166"/>
      <c r="AC226" s="166"/>
      <c r="AD226" s="171"/>
      <c r="AT226" s="172" t="s">
        <v>199</v>
      </c>
      <c r="AU226" s="172" t="s">
        <v>101</v>
      </c>
      <c r="AV226" s="10" t="s">
        <v>101</v>
      </c>
      <c r="AW226" s="10" t="s">
        <v>7</v>
      </c>
      <c r="AX226" s="10" t="s">
        <v>87</v>
      </c>
      <c r="AY226" s="172" t="s">
        <v>149</v>
      </c>
    </row>
    <row r="227" spans="2:65" s="1" customFormat="1" ht="27.95" customHeight="1">
      <c r="B227" s="125"/>
      <c r="C227" s="156">
        <v>42</v>
      </c>
      <c r="D227" s="156" t="s">
        <v>150</v>
      </c>
      <c r="E227" s="157" t="s">
        <v>327</v>
      </c>
      <c r="F227" s="277" t="s">
        <v>328</v>
      </c>
      <c r="G227" s="277"/>
      <c r="H227" s="277"/>
      <c r="I227" s="277"/>
      <c r="J227" s="158" t="s">
        <v>196</v>
      </c>
      <c r="K227" s="159">
        <v>12</v>
      </c>
      <c r="L227" s="160">
        <v>0</v>
      </c>
      <c r="M227" s="278">
        <v>0</v>
      </c>
      <c r="N227" s="278"/>
      <c r="O227" s="278"/>
      <c r="P227" s="278">
        <f>ROUND(V227*K227,2)</f>
        <v>0</v>
      </c>
      <c r="Q227" s="278"/>
      <c r="R227" s="128"/>
      <c r="T227" s="161" t="s">
        <v>5</v>
      </c>
      <c r="U227" s="44" t="s">
        <v>42</v>
      </c>
      <c r="V227" s="110">
        <f>L227+M227</f>
        <v>0</v>
      </c>
      <c r="W227" s="110">
        <f>ROUND(L227*K227,2)</f>
        <v>0</v>
      </c>
      <c r="X227" s="110">
        <f>ROUND(M227*K227,2)</f>
        <v>0</v>
      </c>
      <c r="Y227" s="162">
        <v>3.1E-2</v>
      </c>
      <c r="Z227" s="162">
        <f>Y227*K227</f>
        <v>0.372</v>
      </c>
      <c r="AA227" s="162">
        <v>0</v>
      </c>
      <c r="AB227" s="162">
        <f>AA227*K227</f>
        <v>0</v>
      </c>
      <c r="AC227" s="162">
        <v>0</v>
      </c>
      <c r="AD227" s="163">
        <f>AC227*K227</f>
        <v>0</v>
      </c>
      <c r="AR227" s="21" t="s">
        <v>154</v>
      </c>
      <c r="AT227" s="21" t="s">
        <v>150</v>
      </c>
      <c r="AU227" s="21" t="s">
        <v>101</v>
      </c>
      <c r="AY227" s="21" t="s">
        <v>149</v>
      </c>
      <c r="BE227" s="164">
        <f>IF(U227="základní",P227,0)</f>
        <v>0</v>
      </c>
      <c r="BF227" s="164">
        <f>IF(U227="snížená",P227,0)</f>
        <v>0</v>
      </c>
      <c r="BG227" s="164">
        <f>IF(U227="zákl. přenesená",P227,0)</f>
        <v>0</v>
      </c>
      <c r="BH227" s="164">
        <f>IF(U227="sníž. přenesená",P227,0)</f>
        <v>0</v>
      </c>
      <c r="BI227" s="164">
        <f>IF(U227="nulová",P227,0)</f>
        <v>0</v>
      </c>
      <c r="BJ227" s="21" t="s">
        <v>87</v>
      </c>
      <c r="BK227" s="164">
        <f>ROUND(V227*K227,2)</f>
        <v>0</v>
      </c>
      <c r="BL227" s="21" t="s">
        <v>154</v>
      </c>
      <c r="BM227" s="21" t="s">
        <v>329</v>
      </c>
    </row>
    <row r="228" spans="2:65" s="10" customFormat="1" ht="22.5" customHeight="1">
      <c r="B228" s="165"/>
      <c r="C228" s="166"/>
      <c r="D228" s="166"/>
      <c r="E228" s="167" t="s">
        <v>5</v>
      </c>
      <c r="F228" s="280" t="s">
        <v>330</v>
      </c>
      <c r="G228" s="281"/>
      <c r="H228" s="281"/>
      <c r="I228" s="281"/>
      <c r="J228" s="166"/>
      <c r="K228" s="168">
        <v>12</v>
      </c>
      <c r="L228" s="166"/>
      <c r="M228" s="166"/>
      <c r="N228" s="166"/>
      <c r="O228" s="166"/>
      <c r="P228" s="166"/>
      <c r="Q228" s="166"/>
      <c r="R228" s="169"/>
      <c r="T228" s="170"/>
      <c r="U228" s="166"/>
      <c r="V228" s="166"/>
      <c r="W228" s="166"/>
      <c r="X228" s="166"/>
      <c r="Y228" s="166"/>
      <c r="Z228" s="166"/>
      <c r="AA228" s="166"/>
      <c r="AB228" s="166"/>
      <c r="AC228" s="166"/>
      <c r="AD228" s="171"/>
      <c r="AT228" s="172" t="s">
        <v>199</v>
      </c>
      <c r="AU228" s="172" t="s">
        <v>101</v>
      </c>
      <c r="AV228" s="10" t="s">
        <v>101</v>
      </c>
      <c r="AW228" s="10" t="s">
        <v>7</v>
      </c>
      <c r="AX228" s="10" t="s">
        <v>87</v>
      </c>
      <c r="AY228" s="172" t="s">
        <v>149</v>
      </c>
    </row>
    <row r="229" spans="2:65" s="9" customFormat="1" ht="29.85" customHeight="1">
      <c r="B229" s="144"/>
      <c r="C229" s="145"/>
      <c r="D229" s="155" t="s">
        <v>122</v>
      </c>
      <c r="E229" s="155"/>
      <c r="F229" s="155"/>
      <c r="G229" s="155"/>
      <c r="H229" s="155"/>
      <c r="I229" s="155"/>
      <c r="J229" s="155"/>
      <c r="K229" s="155"/>
      <c r="L229" s="155"/>
      <c r="M229" s="306">
        <f>BK229</f>
        <v>0</v>
      </c>
      <c r="N229" s="307"/>
      <c r="O229" s="307"/>
      <c r="P229" s="307"/>
      <c r="Q229" s="307"/>
      <c r="R229" s="147"/>
      <c r="T229" s="148"/>
      <c r="U229" s="145"/>
      <c r="V229" s="145"/>
      <c r="W229" s="149">
        <f>W230+SUM(W231:W235)</f>
        <v>0</v>
      </c>
      <c r="X229" s="149">
        <f>X230+SUM(X231:X235)</f>
        <v>0</v>
      </c>
      <c r="Y229" s="145"/>
      <c r="Z229" s="150">
        <f>Z230+SUM(Z231:Z235)</f>
        <v>240.02179999999998</v>
      </c>
      <c r="AA229" s="145"/>
      <c r="AB229" s="150">
        <f>AB230+SUM(AB231:AB235)</f>
        <v>1.1359449999999998</v>
      </c>
      <c r="AC229" s="145"/>
      <c r="AD229" s="151">
        <f>AD230+SUM(AD231:AD235)</f>
        <v>0</v>
      </c>
      <c r="AR229" s="152" t="s">
        <v>87</v>
      </c>
      <c r="AT229" s="153" t="s">
        <v>78</v>
      </c>
      <c r="AU229" s="153" t="s">
        <v>87</v>
      </c>
      <c r="AY229" s="152" t="s">
        <v>149</v>
      </c>
      <c r="BK229" s="154">
        <f>BK230+SUM(BK231:BK235)</f>
        <v>0</v>
      </c>
    </row>
    <row r="230" spans="2:65" s="1" customFormat="1" ht="31.5" customHeight="1">
      <c r="B230" s="125"/>
      <c r="C230" s="156">
        <v>43</v>
      </c>
      <c r="D230" s="156" t="s">
        <v>150</v>
      </c>
      <c r="E230" s="157" t="s">
        <v>331</v>
      </c>
      <c r="F230" s="277" t="s">
        <v>332</v>
      </c>
      <c r="G230" s="277"/>
      <c r="H230" s="277"/>
      <c r="I230" s="277"/>
      <c r="J230" s="158" t="s">
        <v>211</v>
      </c>
      <c r="K230" s="159">
        <v>14</v>
      </c>
      <c r="L230" s="160">
        <v>0</v>
      </c>
      <c r="M230" s="278">
        <v>0</v>
      </c>
      <c r="N230" s="278"/>
      <c r="O230" s="278"/>
      <c r="P230" s="278">
        <f>ROUND(V230*K230,2)</f>
        <v>0</v>
      </c>
      <c r="Q230" s="278"/>
      <c r="R230" s="128"/>
      <c r="T230" s="161" t="s">
        <v>5</v>
      </c>
      <c r="U230" s="44" t="s">
        <v>42</v>
      </c>
      <c r="V230" s="110">
        <f>L230+M230</f>
        <v>0</v>
      </c>
      <c r="W230" s="110">
        <f>ROUND(L230*K230,2)</f>
        <v>0</v>
      </c>
      <c r="X230" s="110">
        <f>ROUND(M230*K230,2)</f>
        <v>0</v>
      </c>
      <c r="Y230" s="162">
        <v>0.40200000000000002</v>
      </c>
      <c r="Z230" s="162">
        <f>Y230*K230</f>
        <v>5.6280000000000001</v>
      </c>
      <c r="AA230" s="162">
        <v>0</v>
      </c>
      <c r="AB230" s="162">
        <f>AA230*K230</f>
        <v>0</v>
      </c>
      <c r="AC230" s="162">
        <v>0</v>
      </c>
      <c r="AD230" s="163">
        <f>AC230*K230</f>
        <v>0</v>
      </c>
      <c r="AR230" s="21" t="s">
        <v>154</v>
      </c>
      <c r="AT230" s="21" t="s">
        <v>150</v>
      </c>
      <c r="AU230" s="21" t="s">
        <v>101</v>
      </c>
      <c r="AY230" s="21" t="s">
        <v>149</v>
      </c>
      <c r="BE230" s="164">
        <f>IF(U230="základní",P230,0)</f>
        <v>0</v>
      </c>
      <c r="BF230" s="164">
        <f>IF(U230="snížená",P230,0)</f>
        <v>0</v>
      </c>
      <c r="BG230" s="164">
        <f>IF(U230="zákl. přenesená",P230,0)</f>
        <v>0</v>
      </c>
      <c r="BH230" s="164">
        <f>IF(U230="sníž. přenesená",P230,0)</f>
        <v>0</v>
      </c>
      <c r="BI230" s="164">
        <f>IF(U230="nulová",P230,0)</f>
        <v>0</v>
      </c>
      <c r="BJ230" s="21" t="s">
        <v>87</v>
      </c>
      <c r="BK230" s="164">
        <f>ROUND(V230*K230,2)</f>
        <v>0</v>
      </c>
      <c r="BL230" s="21" t="s">
        <v>154</v>
      </c>
      <c r="BM230" s="21" t="s">
        <v>333</v>
      </c>
    </row>
    <row r="231" spans="2:65" s="10" customFormat="1" ht="31.5" customHeight="1">
      <c r="B231" s="165"/>
      <c r="C231" s="166"/>
      <c r="D231" s="166"/>
      <c r="E231" s="167" t="s">
        <v>5</v>
      </c>
      <c r="F231" s="280" t="s">
        <v>334</v>
      </c>
      <c r="G231" s="281"/>
      <c r="H231" s="281"/>
      <c r="I231" s="281"/>
      <c r="J231" s="166"/>
      <c r="K231" s="168">
        <v>14</v>
      </c>
      <c r="L231" s="166"/>
      <c r="M231" s="166"/>
      <c r="N231" s="166"/>
      <c r="O231" s="166"/>
      <c r="P231" s="166"/>
      <c r="Q231" s="166"/>
      <c r="R231" s="169"/>
      <c r="T231" s="170"/>
      <c r="U231" s="166"/>
      <c r="V231" s="166"/>
      <c r="W231" s="166"/>
      <c r="X231" s="166"/>
      <c r="Y231" s="166"/>
      <c r="Z231" s="166"/>
      <c r="AA231" s="166"/>
      <c r="AB231" s="166"/>
      <c r="AC231" s="166"/>
      <c r="AD231" s="171"/>
      <c r="AT231" s="172" t="s">
        <v>199</v>
      </c>
      <c r="AU231" s="172" t="s">
        <v>101</v>
      </c>
      <c r="AV231" s="10" t="s">
        <v>101</v>
      </c>
      <c r="AW231" s="10" t="s">
        <v>7</v>
      </c>
      <c r="AX231" s="10" t="s">
        <v>87</v>
      </c>
      <c r="AY231" s="172" t="s">
        <v>149</v>
      </c>
    </row>
    <row r="232" spans="2:65" s="1" customFormat="1" ht="31.5" customHeight="1">
      <c r="B232" s="125"/>
      <c r="C232" s="156">
        <v>44</v>
      </c>
      <c r="D232" s="156" t="s">
        <v>150</v>
      </c>
      <c r="E232" s="157" t="s">
        <v>335</v>
      </c>
      <c r="F232" s="277" t="s">
        <v>336</v>
      </c>
      <c r="G232" s="277"/>
      <c r="H232" s="277"/>
      <c r="I232" s="277"/>
      <c r="J232" s="158" t="s">
        <v>211</v>
      </c>
      <c r="K232" s="159">
        <v>14</v>
      </c>
      <c r="L232" s="160">
        <v>0</v>
      </c>
      <c r="M232" s="278">
        <v>0</v>
      </c>
      <c r="N232" s="278"/>
      <c r="O232" s="278"/>
      <c r="P232" s="278">
        <f>ROUND(V232*K232,2)</f>
        <v>0</v>
      </c>
      <c r="Q232" s="278"/>
      <c r="R232" s="128"/>
      <c r="T232" s="161" t="s">
        <v>5</v>
      </c>
      <c r="U232" s="44" t="s">
        <v>42</v>
      </c>
      <c r="V232" s="110">
        <f>L232+M232</f>
        <v>0</v>
      </c>
      <c r="W232" s="110">
        <f>ROUND(L232*K232,2)</f>
        <v>0</v>
      </c>
      <c r="X232" s="110">
        <f>ROUND(M232*K232,2)</f>
        <v>0</v>
      </c>
      <c r="Y232" s="162">
        <v>0</v>
      </c>
      <c r="Z232" s="162">
        <f>Y232*K232</f>
        <v>0</v>
      </c>
      <c r="AA232" s="162">
        <v>0</v>
      </c>
      <c r="AB232" s="162">
        <f>AA232*K232</f>
        <v>0</v>
      </c>
      <c r="AC232" s="162">
        <v>0</v>
      </c>
      <c r="AD232" s="163">
        <f>AC232*K232</f>
        <v>0</v>
      </c>
      <c r="AR232" s="21" t="s">
        <v>154</v>
      </c>
      <c r="AT232" s="21" t="s">
        <v>150</v>
      </c>
      <c r="AU232" s="21" t="s">
        <v>101</v>
      </c>
      <c r="AY232" s="21" t="s">
        <v>149</v>
      </c>
      <c r="BE232" s="164">
        <f>IF(U232="základní",P232,0)</f>
        <v>0</v>
      </c>
      <c r="BF232" s="164">
        <f>IF(U232="snížená",P232,0)</f>
        <v>0</v>
      </c>
      <c r="BG232" s="164">
        <f>IF(U232="zákl. přenesená",P232,0)</f>
        <v>0</v>
      </c>
      <c r="BH232" s="164">
        <f>IF(U232="sníž. přenesená",P232,0)</f>
        <v>0</v>
      </c>
      <c r="BI232" s="164">
        <f>IF(U232="nulová",P232,0)</f>
        <v>0</v>
      </c>
      <c r="BJ232" s="21" t="s">
        <v>87</v>
      </c>
      <c r="BK232" s="164">
        <f>ROUND(V232*K232,2)</f>
        <v>0</v>
      </c>
      <c r="BL232" s="21" t="s">
        <v>154</v>
      </c>
      <c r="BM232" s="21" t="s">
        <v>337</v>
      </c>
    </row>
    <row r="233" spans="2:65" s="10" customFormat="1" ht="22.5" customHeight="1">
      <c r="B233" s="165"/>
      <c r="C233" s="166"/>
      <c r="D233" s="166"/>
      <c r="E233" s="167" t="s">
        <v>5</v>
      </c>
      <c r="F233" s="280" t="s">
        <v>338</v>
      </c>
      <c r="G233" s="281"/>
      <c r="H233" s="281"/>
      <c r="I233" s="281"/>
      <c r="J233" s="166"/>
      <c r="K233" s="168">
        <v>14</v>
      </c>
      <c r="L233" s="166"/>
      <c r="M233" s="166"/>
      <c r="N233" s="166"/>
      <c r="O233" s="166"/>
      <c r="P233" s="166"/>
      <c r="Q233" s="166"/>
      <c r="R233" s="169"/>
      <c r="T233" s="170"/>
      <c r="U233" s="166"/>
      <c r="V233" s="166"/>
      <c r="W233" s="166"/>
      <c r="X233" s="166"/>
      <c r="Y233" s="166"/>
      <c r="Z233" s="166"/>
      <c r="AA233" s="166"/>
      <c r="AB233" s="166"/>
      <c r="AC233" s="166"/>
      <c r="AD233" s="171"/>
      <c r="AT233" s="172" t="s">
        <v>199</v>
      </c>
      <c r="AU233" s="172" t="s">
        <v>101</v>
      </c>
      <c r="AV233" s="10" t="s">
        <v>101</v>
      </c>
      <c r="AW233" s="10" t="s">
        <v>7</v>
      </c>
      <c r="AX233" s="10" t="s">
        <v>87</v>
      </c>
      <c r="AY233" s="172" t="s">
        <v>149</v>
      </c>
    </row>
    <row r="234" spans="2:65" s="1" customFormat="1" ht="31.5" customHeight="1">
      <c r="B234" s="125"/>
      <c r="C234" s="156">
        <v>45</v>
      </c>
      <c r="D234" s="156" t="s">
        <v>150</v>
      </c>
      <c r="E234" s="157" t="s">
        <v>339</v>
      </c>
      <c r="F234" s="277" t="s">
        <v>340</v>
      </c>
      <c r="G234" s="277"/>
      <c r="H234" s="277"/>
      <c r="I234" s="277"/>
      <c r="J234" s="158" t="s">
        <v>341</v>
      </c>
      <c r="K234" s="159">
        <v>2</v>
      </c>
      <c r="L234" s="160">
        <v>0</v>
      </c>
      <c r="M234" s="278">
        <v>0</v>
      </c>
      <c r="N234" s="278"/>
      <c r="O234" s="278"/>
      <c r="P234" s="278">
        <f>ROUND(V234*K234,2)</f>
        <v>0</v>
      </c>
      <c r="Q234" s="278"/>
      <c r="R234" s="128"/>
      <c r="T234" s="161" t="s">
        <v>5</v>
      </c>
      <c r="U234" s="44" t="s">
        <v>42</v>
      </c>
      <c r="V234" s="110">
        <f>L234+M234</f>
        <v>0</v>
      </c>
      <c r="W234" s="110">
        <f>ROUND(L234*K234,2)</f>
        <v>0</v>
      </c>
      <c r="X234" s="110">
        <f>ROUND(M234*K234,2)</f>
        <v>0</v>
      </c>
      <c r="Y234" s="162">
        <v>0.11600000000000001</v>
      </c>
      <c r="Z234" s="162">
        <f>Y234*K234</f>
        <v>0.23200000000000001</v>
      </c>
      <c r="AA234" s="162">
        <v>1.1999999999999999E-3</v>
      </c>
      <c r="AB234" s="162">
        <f>AA234*K234</f>
        <v>2.3999999999999998E-3</v>
      </c>
      <c r="AC234" s="162">
        <v>0</v>
      </c>
      <c r="AD234" s="163">
        <f>AC234*K234</f>
        <v>0</v>
      </c>
      <c r="AR234" s="21" t="s">
        <v>154</v>
      </c>
      <c r="AT234" s="21" t="s">
        <v>150</v>
      </c>
      <c r="AU234" s="21" t="s">
        <v>101</v>
      </c>
      <c r="AY234" s="21" t="s">
        <v>149</v>
      </c>
      <c r="BE234" s="164">
        <f>IF(U234="základní",P234,0)</f>
        <v>0</v>
      </c>
      <c r="BF234" s="164">
        <f>IF(U234="snížená",P234,0)</f>
        <v>0</v>
      </c>
      <c r="BG234" s="164">
        <f>IF(U234="zákl. přenesená",P234,0)</f>
        <v>0</v>
      </c>
      <c r="BH234" s="164">
        <f>IF(U234="sníž. přenesená",P234,0)</f>
        <v>0</v>
      </c>
      <c r="BI234" s="164">
        <f>IF(U234="nulová",P234,0)</f>
        <v>0</v>
      </c>
      <c r="BJ234" s="21" t="s">
        <v>87</v>
      </c>
      <c r="BK234" s="164">
        <f>ROUND(V234*K234,2)</f>
        <v>0</v>
      </c>
      <c r="BL234" s="21" t="s">
        <v>154</v>
      </c>
      <c r="BM234" s="21" t="s">
        <v>342</v>
      </c>
    </row>
    <row r="235" spans="2:65" s="9" customFormat="1" ht="22.35" customHeight="1">
      <c r="B235" s="144"/>
      <c r="C235" s="145"/>
      <c r="D235" s="155" t="s">
        <v>123</v>
      </c>
      <c r="E235" s="155"/>
      <c r="F235" s="155"/>
      <c r="G235" s="155"/>
      <c r="H235" s="155"/>
      <c r="I235" s="155"/>
      <c r="J235" s="155"/>
      <c r="K235" s="155"/>
      <c r="L235" s="155"/>
      <c r="M235" s="312">
        <f>BK235</f>
        <v>0</v>
      </c>
      <c r="N235" s="313"/>
      <c r="O235" s="313"/>
      <c r="P235" s="313"/>
      <c r="Q235" s="313"/>
      <c r="R235" s="147"/>
      <c r="T235" s="148"/>
      <c r="U235" s="145"/>
      <c r="V235" s="145"/>
      <c r="W235" s="149">
        <f>SUM(W236:W330)</f>
        <v>0</v>
      </c>
      <c r="X235" s="149">
        <f>SUM(X236:X330)</f>
        <v>0</v>
      </c>
      <c r="Y235" s="145"/>
      <c r="Z235" s="150">
        <f>SUM(Z236:Z330)</f>
        <v>234.1618</v>
      </c>
      <c r="AA235" s="145"/>
      <c r="AB235" s="150">
        <f>SUM(AB236:AB330)</f>
        <v>1.1335449999999998</v>
      </c>
      <c r="AC235" s="145"/>
      <c r="AD235" s="151">
        <f>SUM(AD236:AD330)</f>
        <v>0</v>
      </c>
      <c r="AR235" s="152" t="s">
        <v>87</v>
      </c>
      <c r="AT235" s="153" t="s">
        <v>78</v>
      </c>
      <c r="AU235" s="153" t="s">
        <v>101</v>
      </c>
      <c r="AY235" s="152" t="s">
        <v>149</v>
      </c>
      <c r="BK235" s="154">
        <f>SUM(BK236:BK330)</f>
        <v>0</v>
      </c>
    </row>
    <row r="236" spans="2:65" s="1" customFormat="1" ht="31.5" customHeight="1">
      <c r="B236" s="125"/>
      <c r="C236" s="156">
        <v>46</v>
      </c>
      <c r="D236" s="156" t="s">
        <v>150</v>
      </c>
      <c r="E236" s="157" t="s">
        <v>343</v>
      </c>
      <c r="F236" s="277" t="s">
        <v>344</v>
      </c>
      <c r="G236" s="277"/>
      <c r="H236" s="277"/>
      <c r="I236" s="277"/>
      <c r="J236" s="158" t="s">
        <v>211</v>
      </c>
      <c r="K236" s="159">
        <v>12</v>
      </c>
      <c r="L236" s="160">
        <v>0</v>
      </c>
      <c r="M236" s="278">
        <v>0</v>
      </c>
      <c r="N236" s="278"/>
      <c r="O236" s="278"/>
      <c r="P236" s="278">
        <f>ROUND(V236*K236,2)</f>
        <v>0</v>
      </c>
      <c r="Q236" s="278"/>
      <c r="R236" s="128"/>
      <c r="T236" s="161" t="s">
        <v>5</v>
      </c>
      <c r="U236" s="44" t="s">
        <v>42</v>
      </c>
      <c r="V236" s="110">
        <f>L236+M236</f>
        <v>0</v>
      </c>
      <c r="W236" s="110">
        <f>ROUND(L236*K236,2)</f>
        <v>0</v>
      </c>
      <c r="X236" s="110">
        <f>ROUND(M236*K236,2)</f>
        <v>0</v>
      </c>
      <c r="Y236" s="162">
        <v>0.44600000000000001</v>
      </c>
      <c r="Z236" s="162">
        <f>Y236*K236</f>
        <v>5.3520000000000003</v>
      </c>
      <c r="AA236" s="162">
        <v>0</v>
      </c>
      <c r="AB236" s="162">
        <f>AA236*K236</f>
        <v>0</v>
      </c>
      <c r="AC236" s="162">
        <v>0</v>
      </c>
      <c r="AD236" s="163">
        <f>AC236*K236</f>
        <v>0</v>
      </c>
      <c r="AR236" s="21" t="s">
        <v>154</v>
      </c>
      <c r="AT236" s="21" t="s">
        <v>150</v>
      </c>
      <c r="AU236" s="21" t="s">
        <v>155</v>
      </c>
      <c r="AY236" s="21" t="s">
        <v>149</v>
      </c>
      <c r="BE236" s="164">
        <f>IF(U236="základní",P236,0)</f>
        <v>0</v>
      </c>
      <c r="BF236" s="164">
        <f>IF(U236="snížená",P236,0)</f>
        <v>0</v>
      </c>
      <c r="BG236" s="164">
        <f>IF(U236="zákl. přenesená",P236,0)</f>
        <v>0</v>
      </c>
      <c r="BH236" s="164">
        <f>IF(U236="sníž. přenesená",P236,0)</f>
        <v>0</v>
      </c>
      <c r="BI236" s="164">
        <f>IF(U236="nulová",P236,0)</f>
        <v>0</v>
      </c>
      <c r="BJ236" s="21" t="s">
        <v>87</v>
      </c>
      <c r="BK236" s="164">
        <f>ROUND(V236*K236,2)</f>
        <v>0</v>
      </c>
      <c r="BL236" s="21" t="s">
        <v>154</v>
      </c>
      <c r="BM236" s="21" t="s">
        <v>345</v>
      </c>
    </row>
    <row r="237" spans="2:65" s="10" customFormat="1" ht="22.5" customHeight="1">
      <c r="B237" s="165"/>
      <c r="C237" s="166"/>
      <c r="D237" s="166"/>
      <c r="E237" s="167" t="s">
        <v>5</v>
      </c>
      <c r="F237" s="280">
        <v>12</v>
      </c>
      <c r="G237" s="281"/>
      <c r="H237" s="281"/>
      <c r="I237" s="281"/>
      <c r="J237" s="166"/>
      <c r="K237" s="168">
        <v>12</v>
      </c>
      <c r="L237" s="166"/>
      <c r="M237" s="166"/>
      <c r="N237" s="166"/>
      <c r="O237" s="166"/>
      <c r="P237" s="166"/>
      <c r="Q237" s="166"/>
      <c r="R237" s="169"/>
      <c r="T237" s="170"/>
      <c r="U237" s="166"/>
      <c r="V237" s="166"/>
      <c r="W237" s="166"/>
      <c r="X237" s="166"/>
      <c r="Y237" s="166"/>
      <c r="Z237" s="166"/>
      <c r="AA237" s="166"/>
      <c r="AB237" s="166"/>
      <c r="AC237" s="166"/>
      <c r="AD237" s="171"/>
      <c r="AT237" s="172" t="s">
        <v>199</v>
      </c>
      <c r="AU237" s="172" t="s">
        <v>155</v>
      </c>
      <c r="AV237" s="10" t="s">
        <v>101</v>
      </c>
      <c r="AW237" s="10" t="s">
        <v>7</v>
      </c>
      <c r="AX237" s="10" t="s">
        <v>87</v>
      </c>
      <c r="AY237" s="172" t="s">
        <v>149</v>
      </c>
    </row>
    <row r="238" spans="2:65" s="1" customFormat="1" ht="22.5" customHeight="1">
      <c r="B238" s="125"/>
      <c r="C238" s="189">
        <v>47</v>
      </c>
      <c r="D238" s="189" t="s">
        <v>254</v>
      </c>
      <c r="E238" s="190" t="s">
        <v>346</v>
      </c>
      <c r="F238" s="288" t="s">
        <v>640</v>
      </c>
      <c r="G238" s="288"/>
      <c r="H238" s="288"/>
      <c r="I238" s="288"/>
      <c r="J238" s="191" t="s">
        <v>211</v>
      </c>
      <c r="K238" s="192">
        <v>12</v>
      </c>
      <c r="L238" s="193">
        <v>0</v>
      </c>
      <c r="M238" s="289"/>
      <c r="N238" s="289"/>
      <c r="O238" s="290"/>
      <c r="P238" s="278">
        <f>ROUND(V238*K238,2)</f>
        <v>0</v>
      </c>
      <c r="Q238" s="278"/>
      <c r="R238" s="128"/>
      <c r="T238" s="161" t="s">
        <v>5</v>
      </c>
      <c r="U238" s="44" t="s">
        <v>42</v>
      </c>
      <c r="V238" s="110">
        <f>L238+M238</f>
        <v>0</v>
      </c>
      <c r="W238" s="110">
        <f>ROUND(L238*K238,2)</f>
        <v>0</v>
      </c>
      <c r="X238" s="110">
        <f>ROUND(M238*K238,2)</f>
        <v>0</v>
      </c>
      <c r="Y238" s="162">
        <v>0</v>
      </c>
      <c r="Z238" s="162">
        <f>Y238*K238</f>
        <v>0</v>
      </c>
      <c r="AA238" s="162">
        <v>0</v>
      </c>
      <c r="AB238" s="162">
        <f>AA238*K238</f>
        <v>0</v>
      </c>
      <c r="AC238" s="162">
        <v>0</v>
      </c>
      <c r="AD238" s="163">
        <f>AC238*K238</f>
        <v>0</v>
      </c>
      <c r="AR238" s="21" t="s">
        <v>176</v>
      </c>
      <c r="AT238" s="21" t="s">
        <v>254</v>
      </c>
      <c r="AU238" s="21" t="s">
        <v>155</v>
      </c>
      <c r="AY238" s="21" t="s">
        <v>149</v>
      </c>
      <c r="BE238" s="164">
        <f>IF(U238="základní",P238,0)</f>
        <v>0</v>
      </c>
      <c r="BF238" s="164">
        <f>IF(U238="snížená",P238,0)</f>
        <v>0</v>
      </c>
      <c r="BG238" s="164">
        <f>IF(U238="zákl. přenesená",P238,0)</f>
        <v>0</v>
      </c>
      <c r="BH238" s="164">
        <f>IF(U238="sníž. přenesená",P238,0)</f>
        <v>0</v>
      </c>
      <c r="BI238" s="164">
        <f>IF(U238="nulová",P238,0)</f>
        <v>0</v>
      </c>
      <c r="BJ238" s="21" t="s">
        <v>87</v>
      </c>
      <c r="BK238" s="164">
        <f>ROUND(V238*K238,2)</f>
        <v>0</v>
      </c>
      <c r="BL238" s="21" t="s">
        <v>154</v>
      </c>
      <c r="BM238" s="21" t="s">
        <v>347</v>
      </c>
    </row>
    <row r="239" spans="2:65" s="10" customFormat="1" ht="22.5" customHeight="1">
      <c r="B239" s="165"/>
      <c r="C239" s="166"/>
      <c r="D239" s="166"/>
      <c r="E239" s="167" t="s">
        <v>5</v>
      </c>
      <c r="F239" s="280" t="s">
        <v>348</v>
      </c>
      <c r="G239" s="281"/>
      <c r="H239" s="281"/>
      <c r="I239" s="281"/>
      <c r="J239" s="166"/>
      <c r="K239" s="168">
        <v>12</v>
      </c>
      <c r="L239" s="166"/>
      <c r="M239" s="166"/>
      <c r="N239" s="166"/>
      <c r="O239" s="166"/>
      <c r="P239" s="166"/>
      <c r="Q239" s="166"/>
      <c r="R239" s="169"/>
      <c r="T239" s="170"/>
      <c r="U239" s="166"/>
      <c r="V239" s="166"/>
      <c r="W239" s="166"/>
      <c r="X239" s="166"/>
      <c r="Y239" s="166"/>
      <c r="Z239" s="166"/>
      <c r="AA239" s="166"/>
      <c r="AB239" s="166"/>
      <c r="AC239" s="166"/>
      <c r="AD239" s="171"/>
      <c r="AT239" s="172" t="s">
        <v>199</v>
      </c>
      <c r="AU239" s="172" t="s">
        <v>155</v>
      </c>
      <c r="AV239" s="10" t="s">
        <v>101</v>
      </c>
      <c r="AW239" s="10" t="s">
        <v>7</v>
      </c>
      <c r="AX239" s="10" t="s">
        <v>87</v>
      </c>
      <c r="AY239" s="172" t="s">
        <v>149</v>
      </c>
    </row>
    <row r="240" spans="2:65" s="1" customFormat="1" ht="31.5" customHeight="1">
      <c r="B240" s="125"/>
      <c r="C240" s="156">
        <v>48</v>
      </c>
      <c r="D240" s="156" t="s">
        <v>150</v>
      </c>
      <c r="E240" s="157" t="s">
        <v>349</v>
      </c>
      <c r="F240" s="277" t="s">
        <v>350</v>
      </c>
      <c r="G240" s="277"/>
      <c r="H240" s="277"/>
      <c r="I240" s="277"/>
      <c r="J240" s="158" t="s">
        <v>211</v>
      </c>
      <c r="K240" s="159">
        <v>6</v>
      </c>
      <c r="L240" s="160">
        <v>0</v>
      </c>
      <c r="M240" s="278">
        <v>0</v>
      </c>
      <c r="N240" s="278"/>
      <c r="O240" s="278"/>
      <c r="P240" s="278">
        <f>ROUND(V240*K240,2)</f>
        <v>0</v>
      </c>
      <c r="Q240" s="278"/>
      <c r="R240" s="128"/>
      <c r="T240" s="161" t="s">
        <v>5</v>
      </c>
      <c r="U240" s="44" t="s">
        <v>42</v>
      </c>
      <c r="V240" s="110">
        <f>L240+M240</f>
        <v>0</v>
      </c>
      <c r="W240" s="110">
        <f>ROUND(L240*K240,2)</f>
        <v>0</v>
      </c>
      <c r="X240" s="110">
        <f>ROUND(M240*K240,2)</f>
        <v>0</v>
      </c>
      <c r="Y240" s="162">
        <v>0.44800000000000001</v>
      </c>
      <c r="Z240" s="162">
        <f>Y240*K240</f>
        <v>2.6880000000000002</v>
      </c>
      <c r="AA240" s="162">
        <v>0</v>
      </c>
      <c r="AB240" s="162">
        <f>AA240*K240</f>
        <v>0</v>
      </c>
      <c r="AC240" s="162">
        <v>0</v>
      </c>
      <c r="AD240" s="163">
        <f>AC240*K240</f>
        <v>0</v>
      </c>
      <c r="AR240" s="21" t="s">
        <v>154</v>
      </c>
      <c r="AT240" s="21" t="s">
        <v>150</v>
      </c>
      <c r="AU240" s="21" t="s">
        <v>155</v>
      </c>
      <c r="AY240" s="21" t="s">
        <v>149</v>
      </c>
      <c r="BE240" s="164">
        <f>IF(U240="základní",P240,0)</f>
        <v>0</v>
      </c>
      <c r="BF240" s="164">
        <f>IF(U240="snížená",P240,0)</f>
        <v>0</v>
      </c>
      <c r="BG240" s="164">
        <f>IF(U240="zákl. přenesená",P240,0)</f>
        <v>0</v>
      </c>
      <c r="BH240" s="164">
        <f>IF(U240="sníž. přenesená",P240,0)</f>
        <v>0</v>
      </c>
      <c r="BI240" s="164">
        <f>IF(U240="nulová",P240,0)</f>
        <v>0</v>
      </c>
      <c r="BJ240" s="21" t="s">
        <v>87</v>
      </c>
      <c r="BK240" s="164">
        <f>ROUND(V240*K240,2)</f>
        <v>0</v>
      </c>
      <c r="BL240" s="21" t="s">
        <v>154</v>
      </c>
      <c r="BM240" s="21" t="s">
        <v>351</v>
      </c>
    </row>
    <row r="241" spans="2:65" s="10" customFormat="1" ht="22.5" customHeight="1">
      <c r="B241" s="165"/>
      <c r="C241" s="166"/>
      <c r="D241" s="166"/>
      <c r="E241" s="167" t="s">
        <v>5</v>
      </c>
      <c r="F241" s="280">
        <v>6</v>
      </c>
      <c r="G241" s="281"/>
      <c r="H241" s="281"/>
      <c r="I241" s="281"/>
      <c r="J241" s="166"/>
      <c r="K241" s="168">
        <v>6</v>
      </c>
      <c r="L241" s="166"/>
      <c r="M241" s="166"/>
      <c r="N241" s="166"/>
      <c r="O241" s="166"/>
      <c r="P241" s="166"/>
      <c r="Q241" s="166"/>
      <c r="R241" s="169"/>
      <c r="T241" s="170"/>
      <c r="U241" s="166"/>
      <c r="V241" s="166"/>
      <c r="W241" s="166"/>
      <c r="X241" s="166"/>
      <c r="Y241" s="166"/>
      <c r="Z241" s="166"/>
      <c r="AA241" s="166"/>
      <c r="AB241" s="166"/>
      <c r="AC241" s="166"/>
      <c r="AD241" s="171"/>
      <c r="AT241" s="172" t="s">
        <v>199</v>
      </c>
      <c r="AU241" s="172" t="s">
        <v>155</v>
      </c>
      <c r="AV241" s="10" t="s">
        <v>101</v>
      </c>
      <c r="AW241" s="10" t="s">
        <v>7</v>
      </c>
      <c r="AX241" s="10" t="s">
        <v>87</v>
      </c>
      <c r="AY241" s="172" t="s">
        <v>149</v>
      </c>
    </row>
    <row r="242" spans="2:65" s="1" customFormat="1" ht="27.95" customHeight="1">
      <c r="B242" s="125"/>
      <c r="C242" s="189">
        <v>49</v>
      </c>
      <c r="D242" s="189" t="s">
        <v>254</v>
      </c>
      <c r="E242" s="190" t="s">
        <v>352</v>
      </c>
      <c r="F242" s="288" t="s">
        <v>639</v>
      </c>
      <c r="G242" s="288"/>
      <c r="H242" s="288"/>
      <c r="I242" s="288"/>
      <c r="J242" s="191" t="s">
        <v>211</v>
      </c>
      <c r="K242" s="192">
        <v>6</v>
      </c>
      <c r="L242" s="193">
        <v>0</v>
      </c>
      <c r="M242" s="289"/>
      <c r="N242" s="289"/>
      <c r="O242" s="290"/>
      <c r="P242" s="278">
        <f>ROUND(V242*K242,2)</f>
        <v>0</v>
      </c>
      <c r="Q242" s="278"/>
      <c r="R242" s="128"/>
      <c r="T242" s="161" t="s">
        <v>5</v>
      </c>
      <c r="U242" s="44" t="s">
        <v>42</v>
      </c>
      <c r="V242" s="110">
        <f>L242+M242</f>
        <v>0</v>
      </c>
      <c r="W242" s="110">
        <f>ROUND(L242*K242,2)</f>
        <v>0</v>
      </c>
      <c r="X242" s="110">
        <f>ROUND(M242*K242,2)</f>
        <v>0</v>
      </c>
      <c r="Y242" s="162">
        <v>0</v>
      </c>
      <c r="Z242" s="162">
        <f>Y242*K242</f>
        <v>0</v>
      </c>
      <c r="AA242" s="162">
        <v>0</v>
      </c>
      <c r="AB242" s="162">
        <f>AA242*K242</f>
        <v>0</v>
      </c>
      <c r="AC242" s="162">
        <v>0</v>
      </c>
      <c r="AD242" s="163">
        <f>AC242*K242</f>
        <v>0</v>
      </c>
      <c r="AR242" s="21" t="s">
        <v>176</v>
      </c>
      <c r="AT242" s="21" t="s">
        <v>254</v>
      </c>
      <c r="AU242" s="21" t="s">
        <v>155</v>
      </c>
      <c r="AY242" s="21" t="s">
        <v>149</v>
      </c>
      <c r="BE242" s="164">
        <f>IF(U242="základní",P242,0)</f>
        <v>0</v>
      </c>
      <c r="BF242" s="164">
        <f>IF(U242="snížená",P242,0)</f>
        <v>0</v>
      </c>
      <c r="BG242" s="164">
        <f>IF(U242="zákl. přenesená",P242,0)</f>
        <v>0</v>
      </c>
      <c r="BH242" s="164">
        <f>IF(U242="sníž. přenesená",P242,0)</f>
        <v>0</v>
      </c>
      <c r="BI242" s="164">
        <f>IF(U242="nulová",P242,0)</f>
        <v>0</v>
      </c>
      <c r="BJ242" s="21" t="s">
        <v>87</v>
      </c>
      <c r="BK242" s="164">
        <f>ROUND(V242*K242,2)</f>
        <v>0</v>
      </c>
      <c r="BL242" s="21" t="s">
        <v>154</v>
      </c>
      <c r="BM242" s="21" t="s">
        <v>353</v>
      </c>
    </row>
    <row r="243" spans="2:65" s="10" customFormat="1" ht="22.5" customHeight="1">
      <c r="B243" s="165"/>
      <c r="C243" s="166"/>
      <c r="D243" s="166"/>
      <c r="E243" s="167" t="s">
        <v>5</v>
      </c>
      <c r="F243" s="280" t="s">
        <v>354</v>
      </c>
      <c r="G243" s="281"/>
      <c r="H243" s="281"/>
      <c r="I243" s="281"/>
      <c r="J243" s="166"/>
      <c r="K243" s="168">
        <v>6</v>
      </c>
      <c r="L243" s="166"/>
      <c r="M243" s="166"/>
      <c r="N243" s="166"/>
      <c r="O243" s="166"/>
      <c r="P243" s="166"/>
      <c r="Q243" s="166"/>
      <c r="R243" s="169"/>
      <c r="T243" s="170"/>
      <c r="U243" s="166"/>
      <c r="V243" s="166"/>
      <c r="W243" s="166"/>
      <c r="X243" s="166"/>
      <c r="Y243" s="166"/>
      <c r="Z243" s="166"/>
      <c r="AA243" s="166"/>
      <c r="AB243" s="166"/>
      <c r="AC243" s="166"/>
      <c r="AD243" s="171"/>
      <c r="AT243" s="172" t="s">
        <v>199</v>
      </c>
      <c r="AU243" s="172" t="s">
        <v>155</v>
      </c>
      <c r="AV243" s="10" t="s">
        <v>101</v>
      </c>
      <c r="AW243" s="10" t="s">
        <v>7</v>
      </c>
      <c r="AX243" s="10" t="s">
        <v>87</v>
      </c>
      <c r="AY243" s="172" t="s">
        <v>149</v>
      </c>
    </row>
    <row r="244" spans="2:65" s="1" customFormat="1" ht="31.5" customHeight="1">
      <c r="B244" s="125"/>
      <c r="C244" s="156">
        <v>50</v>
      </c>
      <c r="D244" s="156" t="s">
        <v>150</v>
      </c>
      <c r="E244" s="157" t="s">
        <v>355</v>
      </c>
      <c r="F244" s="277" t="s">
        <v>356</v>
      </c>
      <c r="G244" s="277"/>
      <c r="H244" s="277"/>
      <c r="I244" s="277"/>
      <c r="J244" s="158" t="s">
        <v>211</v>
      </c>
      <c r="K244" s="159">
        <v>69.900000000000006</v>
      </c>
      <c r="L244" s="160">
        <v>0</v>
      </c>
      <c r="M244" s="278">
        <v>0</v>
      </c>
      <c r="N244" s="278"/>
      <c r="O244" s="278"/>
      <c r="P244" s="278">
        <f>ROUND(V244*K244,2)</f>
        <v>0</v>
      </c>
      <c r="Q244" s="278"/>
      <c r="R244" s="128"/>
      <c r="T244" s="161" t="s">
        <v>5</v>
      </c>
      <c r="U244" s="44" t="s">
        <v>42</v>
      </c>
      <c r="V244" s="110">
        <f>L244+M244</f>
        <v>0</v>
      </c>
      <c r="W244" s="110">
        <f>ROUND(L244*K244,2)</f>
        <v>0</v>
      </c>
      <c r="X244" s="110">
        <f>ROUND(M244*K244,2)</f>
        <v>0</v>
      </c>
      <c r="Y244" s="162">
        <v>0.622</v>
      </c>
      <c r="Z244" s="162">
        <f>Y244*K244</f>
        <v>43.477800000000002</v>
      </c>
      <c r="AA244" s="162">
        <v>0</v>
      </c>
      <c r="AB244" s="162">
        <f>AA244*K244</f>
        <v>0</v>
      </c>
      <c r="AC244" s="162">
        <v>0</v>
      </c>
      <c r="AD244" s="163">
        <f>AC244*K244</f>
        <v>0</v>
      </c>
      <c r="AR244" s="21" t="s">
        <v>154</v>
      </c>
      <c r="AT244" s="21" t="s">
        <v>150</v>
      </c>
      <c r="AU244" s="21" t="s">
        <v>155</v>
      </c>
      <c r="AY244" s="21" t="s">
        <v>149</v>
      </c>
      <c r="BE244" s="164">
        <f>IF(U244="základní",P244,0)</f>
        <v>0</v>
      </c>
      <c r="BF244" s="164">
        <f>IF(U244="snížená",P244,0)</f>
        <v>0</v>
      </c>
      <c r="BG244" s="164">
        <f>IF(U244="zákl. přenesená",P244,0)</f>
        <v>0</v>
      </c>
      <c r="BH244" s="164">
        <f>IF(U244="sníž. přenesená",P244,0)</f>
        <v>0</v>
      </c>
      <c r="BI244" s="164">
        <f>IF(U244="nulová",P244,0)</f>
        <v>0</v>
      </c>
      <c r="BJ244" s="21" t="s">
        <v>87</v>
      </c>
      <c r="BK244" s="164">
        <f>ROUND(V244*K244,2)</f>
        <v>0</v>
      </c>
      <c r="BL244" s="21" t="s">
        <v>154</v>
      </c>
      <c r="BM244" s="21" t="s">
        <v>357</v>
      </c>
    </row>
    <row r="245" spans="2:65" s="1" customFormat="1" ht="27.95" customHeight="1">
      <c r="B245" s="125"/>
      <c r="C245" s="189">
        <v>51</v>
      </c>
      <c r="D245" s="189" t="s">
        <v>254</v>
      </c>
      <c r="E245" s="190" t="s">
        <v>358</v>
      </c>
      <c r="F245" s="288" t="s">
        <v>359</v>
      </c>
      <c r="G245" s="288"/>
      <c r="H245" s="288"/>
      <c r="I245" s="288"/>
      <c r="J245" s="191" t="s">
        <v>211</v>
      </c>
      <c r="K245" s="192">
        <v>78</v>
      </c>
      <c r="L245" s="193">
        <v>0</v>
      </c>
      <c r="M245" s="289"/>
      <c r="N245" s="289"/>
      <c r="O245" s="290"/>
      <c r="P245" s="278">
        <f>ROUND(V245*K245,2)</f>
        <v>0</v>
      </c>
      <c r="Q245" s="278"/>
      <c r="R245" s="128"/>
      <c r="T245" s="161" t="s">
        <v>5</v>
      </c>
      <c r="U245" s="44" t="s">
        <v>42</v>
      </c>
      <c r="V245" s="110">
        <f>L245+M245</f>
        <v>0</v>
      </c>
      <c r="W245" s="110">
        <f>ROUND(L245*K245,2)</f>
        <v>0</v>
      </c>
      <c r="X245" s="110">
        <f>ROUND(M245*K245,2)</f>
        <v>0</v>
      </c>
      <c r="Y245" s="162">
        <v>0</v>
      </c>
      <c r="Z245" s="162">
        <f>Y245*K245</f>
        <v>0</v>
      </c>
      <c r="AA245" s="162">
        <v>0</v>
      </c>
      <c r="AB245" s="162">
        <f>AA245*K245</f>
        <v>0</v>
      </c>
      <c r="AC245" s="162">
        <v>0</v>
      </c>
      <c r="AD245" s="163">
        <f>AC245*K245</f>
        <v>0</v>
      </c>
      <c r="AR245" s="21" t="s">
        <v>176</v>
      </c>
      <c r="AT245" s="21" t="s">
        <v>254</v>
      </c>
      <c r="AU245" s="21" t="s">
        <v>155</v>
      </c>
      <c r="AY245" s="21" t="s">
        <v>149</v>
      </c>
      <c r="BE245" s="164">
        <f>IF(U245="základní",P245,0)</f>
        <v>0</v>
      </c>
      <c r="BF245" s="164">
        <f>IF(U245="snížená",P245,0)</f>
        <v>0</v>
      </c>
      <c r="BG245" s="164">
        <f>IF(U245="zákl. přenesená",P245,0)</f>
        <v>0</v>
      </c>
      <c r="BH245" s="164">
        <f>IF(U245="sníž. přenesená",P245,0)</f>
        <v>0</v>
      </c>
      <c r="BI245" s="164">
        <f>IF(U245="nulová",P245,0)</f>
        <v>0</v>
      </c>
      <c r="BJ245" s="21" t="s">
        <v>87</v>
      </c>
      <c r="BK245" s="164">
        <f>ROUND(V245*K245,2)</f>
        <v>0</v>
      </c>
      <c r="BL245" s="21" t="s">
        <v>154</v>
      </c>
      <c r="BM245" s="21" t="s">
        <v>360</v>
      </c>
    </row>
    <row r="246" spans="2:65" s="10" customFormat="1" ht="31.5" customHeight="1">
      <c r="B246" s="165"/>
      <c r="C246" s="166"/>
      <c r="D246" s="166"/>
      <c r="E246" s="167" t="s">
        <v>5</v>
      </c>
      <c r="F246" s="280" t="s">
        <v>628</v>
      </c>
      <c r="G246" s="281"/>
      <c r="H246" s="281"/>
      <c r="I246" s="281"/>
      <c r="J246" s="166"/>
      <c r="K246" s="168">
        <v>78</v>
      </c>
      <c r="L246" s="166"/>
      <c r="M246" s="166"/>
      <c r="N246" s="166"/>
      <c r="O246" s="166"/>
      <c r="P246" s="166"/>
      <c r="Q246" s="166"/>
      <c r="R246" s="169"/>
      <c r="T246" s="170"/>
      <c r="U246" s="166"/>
      <c r="V246" s="166"/>
      <c r="W246" s="166"/>
      <c r="X246" s="166"/>
      <c r="Y246" s="166"/>
      <c r="Z246" s="166"/>
      <c r="AA246" s="166"/>
      <c r="AB246" s="166"/>
      <c r="AC246" s="166"/>
      <c r="AD246" s="171"/>
      <c r="AT246" s="172" t="s">
        <v>199</v>
      </c>
      <c r="AU246" s="172" t="s">
        <v>155</v>
      </c>
      <c r="AV246" s="10" t="s">
        <v>101</v>
      </c>
      <c r="AW246" s="10" t="s">
        <v>7</v>
      </c>
      <c r="AX246" s="10" t="s">
        <v>87</v>
      </c>
      <c r="AY246" s="172" t="s">
        <v>149</v>
      </c>
    </row>
    <row r="247" spans="2:65" s="1" customFormat="1" ht="44.25" customHeight="1">
      <c r="B247" s="125"/>
      <c r="C247" s="156">
        <v>52</v>
      </c>
      <c r="D247" s="156" t="s">
        <v>150</v>
      </c>
      <c r="E247" s="157" t="s">
        <v>361</v>
      </c>
      <c r="F247" s="277" t="s">
        <v>362</v>
      </c>
      <c r="G247" s="277"/>
      <c r="H247" s="277"/>
      <c r="I247" s="277"/>
      <c r="J247" s="158" t="s">
        <v>341</v>
      </c>
      <c r="K247" s="159">
        <v>16</v>
      </c>
      <c r="L247" s="160">
        <v>0</v>
      </c>
      <c r="M247" s="278">
        <v>0</v>
      </c>
      <c r="N247" s="278"/>
      <c r="O247" s="278"/>
      <c r="P247" s="278">
        <f>ROUND(V247*K247,2)</f>
        <v>0</v>
      </c>
      <c r="Q247" s="278"/>
      <c r="R247" s="128"/>
      <c r="T247" s="161" t="s">
        <v>5</v>
      </c>
      <c r="U247" s="44" t="s">
        <v>42</v>
      </c>
      <c r="V247" s="110">
        <f>L247+M247</f>
        <v>0</v>
      </c>
      <c r="W247" s="110">
        <f>ROUND(L247*K247,2)</f>
        <v>0</v>
      </c>
      <c r="X247" s="110">
        <f>ROUND(M247*K247,2)</f>
        <v>0</v>
      </c>
      <c r="Y247" s="162">
        <v>1.5269999999999999</v>
      </c>
      <c r="Z247" s="162">
        <f>Y247*K247</f>
        <v>24.431999999999999</v>
      </c>
      <c r="AA247" s="162">
        <v>0</v>
      </c>
      <c r="AB247" s="162">
        <f>AA247*K247</f>
        <v>0</v>
      </c>
      <c r="AC247" s="162">
        <v>0</v>
      </c>
      <c r="AD247" s="163">
        <f>AC247*K247</f>
        <v>0</v>
      </c>
      <c r="AR247" s="21" t="s">
        <v>154</v>
      </c>
      <c r="AT247" s="21" t="s">
        <v>150</v>
      </c>
      <c r="AU247" s="21" t="s">
        <v>155</v>
      </c>
      <c r="AY247" s="21" t="s">
        <v>149</v>
      </c>
      <c r="BE247" s="164">
        <f>IF(U247="základní",P247,0)</f>
        <v>0</v>
      </c>
      <c r="BF247" s="164">
        <f>IF(U247="snížená",P247,0)</f>
        <v>0</v>
      </c>
      <c r="BG247" s="164">
        <f>IF(U247="zákl. přenesená",P247,0)</f>
        <v>0</v>
      </c>
      <c r="BH247" s="164">
        <f>IF(U247="sníž. přenesená",P247,0)</f>
        <v>0</v>
      </c>
      <c r="BI247" s="164">
        <f>IF(U247="nulová",P247,0)</f>
        <v>0</v>
      </c>
      <c r="BJ247" s="21" t="s">
        <v>87</v>
      </c>
      <c r="BK247" s="164">
        <f>ROUND(V247*K247,2)</f>
        <v>0</v>
      </c>
      <c r="BL247" s="21" t="s">
        <v>154</v>
      </c>
      <c r="BM247" s="21" t="s">
        <v>363</v>
      </c>
    </row>
    <row r="248" spans="2:65" s="10" customFormat="1" ht="22.5" customHeight="1">
      <c r="B248" s="165"/>
      <c r="C248" s="166"/>
      <c r="D248" s="166"/>
      <c r="E248" s="167" t="s">
        <v>5</v>
      </c>
      <c r="F248" s="280" t="s">
        <v>364</v>
      </c>
      <c r="G248" s="281"/>
      <c r="H248" s="281"/>
      <c r="I248" s="281"/>
      <c r="J248" s="166"/>
      <c r="K248" s="168">
        <v>16</v>
      </c>
      <c r="L248" s="166"/>
      <c r="M248" s="166"/>
      <c r="N248" s="166"/>
      <c r="O248" s="166"/>
      <c r="P248" s="166"/>
      <c r="Q248" s="166"/>
      <c r="R248" s="169"/>
      <c r="T248" s="170"/>
      <c r="U248" s="166"/>
      <c r="V248" s="166"/>
      <c r="W248" s="166"/>
      <c r="X248" s="166"/>
      <c r="Y248" s="166"/>
      <c r="Z248" s="166"/>
      <c r="AA248" s="166"/>
      <c r="AB248" s="166"/>
      <c r="AC248" s="166"/>
      <c r="AD248" s="171"/>
      <c r="AT248" s="172" t="s">
        <v>199</v>
      </c>
      <c r="AU248" s="172" t="s">
        <v>155</v>
      </c>
      <c r="AV248" s="10" t="s">
        <v>101</v>
      </c>
      <c r="AW248" s="10" t="s">
        <v>7</v>
      </c>
      <c r="AX248" s="10" t="s">
        <v>87</v>
      </c>
      <c r="AY248" s="172" t="s">
        <v>149</v>
      </c>
    </row>
    <row r="249" spans="2:65" s="1" customFormat="1" ht="31.5" customHeight="1">
      <c r="B249" s="125"/>
      <c r="C249" s="189">
        <v>53</v>
      </c>
      <c r="D249" s="189" t="s">
        <v>254</v>
      </c>
      <c r="E249" s="190" t="s">
        <v>365</v>
      </c>
      <c r="F249" s="288" t="s">
        <v>366</v>
      </c>
      <c r="G249" s="288"/>
      <c r="H249" s="288"/>
      <c r="I249" s="288"/>
      <c r="J249" s="191" t="s">
        <v>367</v>
      </c>
      <c r="K249" s="192">
        <v>2</v>
      </c>
      <c r="L249" s="193">
        <v>0</v>
      </c>
      <c r="M249" s="289"/>
      <c r="N249" s="289"/>
      <c r="O249" s="290"/>
      <c r="P249" s="278">
        <f>ROUND(V249*K249,2)</f>
        <v>0</v>
      </c>
      <c r="Q249" s="278"/>
      <c r="R249" s="128"/>
      <c r="T249" s="161" t="s">
        <v>5</v>
      </c>
      <c r="U249" s="44" t="s">
        <v>42</v>
      </c>
      <c r="V249" s="110">
        <f>L249+M249</f>
        <v>0</v>
      </c>
      <c r="W249" s="110">
        <f>ROUND(L249*K249,2)</f>
        <v>0</v>
      </c>
      <c r="X249" s="110">
        <f>ROUND(M249*K249,2)</f>
        <v>0</v>
      </c>
      <c r="Y249" s="162">
        <v>0</v>
      </c>
      <c r="Z249" s="162">
        <f>Y249*K249</f>
        <v>0</v>
      </c>
      <c r="AA249" s="162">
        <v>0</v>
      </c>
      <c r="AB249" s="162">
        <f>AA249*K249</f>
        <v>0</v>
      </c>
      <c r="AC249" s="162">
        <v>0</v>
      </c>
      <c r="AD249" s="163">
        <f>AC249*K249</f>
        <v>0</v>
      </c>
      <c r="AR249" s="21" t="s">
        <v>176</v>
      </c>
      <c r="AT249" s="21" t="s">
        <v>254</v>
      </c>
      <c r="AU249" s="21" t="s">
        <v>155</v>
      </c>
      <c r="AY249" s="21" t="s">
        <v>149</v>
      </c>
      <c r="BE249" s="164">
        <f>IF(U249="základní",P249,0)</f>
        <v>0</v>
      </c>
      <c r="BF249" s="164">
        <f>IF(U249="snížená",P249,0)</f>
        <v>0</v>
      </c>
      <c r="BG249" s="164">
        <f>IF(U249="zákl. přenesená",P249,0)</f>
        <v>0</v>
      </c>
      <c r="BH249" s="164">
        <f>IF(U249="sníž. přenesená",P249,0)</f>
        <v>0</v>
      </c>
      <c r="BI249" s="164">
        <f>IF(U249="nulová",P249,0)</f>
        <v>0</v>
      </c>
      <c r="BJ249" s="21" t="s">
        <v>87</v>
      </c>
      <c r="BK249" s="164">
        <f>ROUND(V249*K249,2)</f>
        <v>0</v>
      </c>
      <c r="BL249" s="21" t="s">
        <v>154</v>
      </c>
      <c r="BM249" s="21" t="s">
        <v>368</v>
      </c>
    </row>
    <row r="250" spans="2:65" s="10" customFormat="1" ht="31.5" customHeight="1">
      <c r="B250" s="165"/>
      <c r="C250" s="166"/>
      <c r="D250" s="166"/>
      <c r="E250" s="167" t="s">
        <v>5</v>
      </c>
      <c r="F250" s="280" t="s">
        <v>369</v>
      </c>
      <c r="G250" s="281"/>
      <c r="H250" s="281"/>
      <c r="I250" s="281"/>
      <c r="J250" s="166"/>
      <c r="K250" s="168">
        <v>2</v>
      </c>
      <c r="L250" s="166"/>
      <c r="M250" s="166"/>
      <c r="N250" s="166"/>
      <c r="O250" s="166"/>
      <c r="P250" s="166"/>
      <c r="Q250" s="166"/>
      <c r="R250" s="169"/>
      <c r="T250" s="170"/>
      <c r="U250" s="166"/>
      <c r="V250" s="166"/>
      <c r="W250" s="166"/>
      <c r="X250" s="166"/>
      <c r="Y250" s="166"/>
      <c r="Z250" s="166"/>
      <c r="AA250" s="166"/>
      <c r="AB250" s="166"/>
      <c r="AC250" s="166"/>
      <c r="AD250" s="171"/>
      <c r="AT250" s="172" t="s">
        <v>199</v>
      </c>
      <c r="AU250" s="172" t="s">
        <v>155</v>
      </c>
      <c r="AV250" s="10" t="s">
        <v>101</v>
      </c>
      <c r="AW250" s="10" t="s">
        <v>7</v>
      </c>
      <c r="AX250" s="10" t="s">
        <v>87</v>
      </c>
      <c r="AY250" s="172" t="s">
        <v>149</v>
      </c>
    </row>
    <row r="251" spans="2:65" s="1" customFormat="1" ht="31.5" customHeight="1">
      <c r="B251" s="125"/>
      <c r="C251" s="189">
        <v>54</v>
      </c>
      <c r="D251" s="189" t="s">
        <v>254</v>
      </c>
      <c r="E251" s="190" t="s">
        <v>370</v>
      </c>
      <c r="F251" s="288" t="s">
        <v>371</v>
      </c>
      <c r="G251" s="288"/>
      <c r="H251" s="288"/>
      <c r="I251" s="288"/>
      <c r="J251" s="191" t="s">
        <v>367</v>
      </c>
      <c r="K251" s="192">
        <v>2</v>
      </c>
      <c r="L251" s="193">
        <v>0</v>
      </c>
      <c r="M251" s="289"/>
      <c r="N251" s="289"/>
      <c r="O251" s="290"/>
      <c r="P251" s="278">
        <f>ROUND(V251*K251,2)</f>
        <v>0</v>
      </c>
      <c r="Q251" s="278"/>
      <c r="R251" s="128"/>
      <c r="T251" s="161" t="s">
        <v>5</v>
      </c>
      <c r="U251" s="44" t="s">
        <v>42</v>
      </c>
      <c r="V251" s="110">
        <f>L251+M251</f>
        <v>0</v>
      </c>
      <c r="W251" s="110">
        <f>ROUND(L251*K251,2)</f>
        <v>0</v>
      </c>
      <c r="X251" s="110">
        <f>ROUND(M251*K251,2)</f>
        <v>0</v>
      </c>
      <c r="Y251" s="162">
        <v>0</v>
      </c>
      <c r="Z251" s="162">
        <f>Y251*K251</f>
        <v>0</v>
      </c>
      <c r="AA251" s="162">
        <v>0</v>
      </c>
      <c r="AB251" s="162">
        <f>AA251*K251</f>
        <v>0</v>
      </c>
      <c r="AC251" s="162">
        <v>0</v>
      </c>
      <c r="AD251" s="163">
        <f>AC251*K251</f>
        <v>0</v>
      </c>
      <c r="AR251" s="21" t="s">
        <v>176</v>
      </c>
      <c r="AT251" s="21" t="s">
        <v>254</v>
      </c>
      <c r="AU251" s="21" t="s">
        <v>155</v>
      </c>
      <c r="AY251" s="21" t="s">
        <v>149</v>
      </c>
      <c r="BE251" s="164">
        <f>IF(U251="základní",P251,0)</f>
        <v>0</v>
      </c>
      <c r="BF251" s="164">
        <f>IF(U251="snížená",P251,0)</f>
        <v>0</v>
      </c>
      <c r="BG251" s="164">
        <f>IF(U251="zákl. přenesená",P251,0)</f>
        <v>0</v>
      </c>
      <c r="BH251" s="164">
        <f>IF(U251="sníž. přenesená",P251,0)</f>
        <v>0</v>
      </c>
      <c r="BI251" s="164">
        <f>IF(U251="nulová",P251,0)</f>
        <v>0</v>
      </c>
      <c r="BJ251" s="21" t="s">
        <v>87</v>
      </c>
      <c r="BK251" s="164">
        <f>ROUND(V251*K251,2)</f>
        <v>0</v>
      </c>
      <c r="BL251" s="21" t="s">
        <v>154</v>
      </c>
      <c r="BM251" s="21" t="s">
        <v>372</v>
      </c>
    </row>
    <row r="252" spans="2:65" s="10" customFormat="1" ht="31.5" customHeight="1">
      <c r="B252" s="165"/>
      <c r="C252" s="166"/>
      <c r="D252" s="166"/>
      <c r="E252" s="167" t="s">
        <v>5</v>
      </c>
      <c r="F252" s="280" t="s">
        <v>373</v>
      </c>
      <c r="G252" s="281"/>
      <c r="H252" s="281"/>
      <c r="I252" s="281"/>
      <c r="J252" s="166"/>
      <c r="K252" s="168">
        <v>2</v>
      </c>
      <c r="L252" s="166"/>
      <c r="M252" s="166"/>
      <c r="N252" s="166"/>
      <c r="O252" s="166"/>
      <c r="P252" s="166"/>
      <c r="Q252" s="166"/>
      <c r="R252" s="169"/>
      <c r="T252" s="170"/>
      <c r="U252" s="166"/>
      <c r="V252" s="166"/>
      <c r="W252" s="166"/>
      <c r="X252" s="166"/>
      <c r="Y252" s="166"/>
      <c r="Z252" s="166"/>
      <c r="AA252" s="166"/>
      <c r="AB252" s="166"/>
      <c r="AC252" s="166"/>
      <c r="AD252" s="171"/>
      <c r="AT252" s="172" t="s">
        <v>199</v>
      </c>
      <c r="AU252" s="172" t="s">
        <v>155</v>
      </c>
      <c r="AV252" s="10" t="s">
        <v>101</v>
      </c>
      <c r="AW252" s="10" t="s">
        <v>7</v>
      </c>
      <c r="AX252" s="10" t="s">
        <v>87</v>
      </c>
      <c r="AY252" s="172" t="s">
        <v>149</v>
      </c>
    </row>
    <row r="253" spans="2:65" s="1" customFormat="1" ht="27.95" customHeight="1">
      <c r="B253" s="125"/>
      <c r="C253" s="189">
        <v>55</v>
      </c>
      <c r="D253" s="189" t="s">
        <v>254</v>
      </c>
      <c r="E253" s="190" t="s">
        <v>374</v>
      </c>
      <c r="F253" s="288" t="s">
        <v>641</v>
      </c>
      <c r="G253" s="288"/>
      <c r="H253" s="288"/>
      <c r="I253" s="288"/>
      <c r="J253" s="191" t="s">
        <v>367</v>
      </c>
      <c r="K253" s="192">
        <v>2</v>
      </c>
      <c r="L253" s="193">
        <v>0</v>
      </c>
      <c r="M253" s="289"/>
      <c r="N253" s="289"/>
      <c r="O253" s="290"/>
      <c r="P253" s="278">
        <f>ROUND(V253*K253,2)</f>
        <v>0</v>
      </c>
      <c r="Q253" s="278"/>
      <c r="R253" s="128"/>
      <c r="T253" s="161" t="s">
        <v>5</v>
      </c>
      <c r="U253" s="44" t="s">
        <v>42</v>
      </c>
      <c r="V253" s="110">
        <f>L253+M253</f>
        <v>0</v>
      </c>
      <c r="W253" s="110">
        <f>ROUND(L253*K253,2)</f>
        <v>0</v>
      </c>
      <c r="X253" s="110">
        <f>ROUND(M253*K253,2)</f>
        <v>0</v>
      </c>
      <c r="Y253" s="162">
        <v>0</v>
      </c>
      <c r="Z253" s="162">
        <f>Y253*K253</f>
        <v>0</v>
      </c>
      <c r="AA253" s="162">
        <v>0</v>
      </c>
      <c r="AB253" s="162">
        <f>AA253*K253</f>
        <v>0</v>
      </c>
      <c r="AC253" s="162">
        <v>0</v>
      </c>
      <c r="AD253" s="163">
        <f>AC253*K253</f>
        <v>0</v>
      </c>
      <c r="AR253" s="21" t="s">
        <v>176</v>
      </c>
      <c r="AT253" s="21" t="s">
        <v>254</v>
      </c>
      <c r="AU253" s="21" t="s">
        <v>155</v>
      </c>
      <c r="AY253" s="21" t="s">
        <v>149</v>
      </c>
      <c r="BE253" s="164">
        <f>IF(U253="základní",P253,0)</f>
        <v>0</v>
      </c>
      <c r="BF253" s="164">
        <f>IF(U253="snížená",P253,0)</f>
        <v>0</v>
      </c>
      <c r="BG253" s="164">
        <f>IF(U253="zákl. přenesená",P253,0)</f>
        <v>0</v>
      </c>
      <c r="BH253" s="164">
        <f>IF(U253="sníž. přenesená",P253,0)</f>
        <v>0</v>
      </c>
      <c r="BI253" s="164">
        <f>IF(U253="nulová",P253,0)</f>
        <v>0</v>
      </c>
      <c r="BJ253" s="21" t="s">
        <v>87</v>
      </c>
      <c r="BK253" s="164">
        <f>ROUND(V253*K253,2)</f>
        <v>0</v>
      </c>
      <c r="BL253" s="21" t="s">
        <v>154</v>
      </c>
      <c r="BM253" s="21" t="s">
        <v>375</v>
      </c>
    </row>
    <row r="254" spans="2:65" s="1" customFormat="1" ht="22.5" customHeight="1">
      <c r="B254" s="125"/>
      <c r="C254" s="189">
        <v>56</v>
      </c>
      <c r="D254" s="189" t="s">
        <v>254</v>
      </c>
      <c r="E254" s="190" t="s">
        <v>376</v>
      </c>
      <c r="F254" s="288" t="s">
        <v>377</v>
      </c>
      <c r="G254" s="288"/>
      <c r="H254" s="288"/>
      <c r="I254" s="288"/>
      <c r="J254" s="191" t="s">
        <v>367</v>
      </c>
      <c r="K254" s="192">
        <v>10</v>
      </c>
      <c r="L254" s="193">
        <v>0</v>
      </c>
      <c r="M254" s="289"/>
      <c r="N254" s="289"/>
      <c r="O254" s="290"/>
      <c r="P254" s="278">
        <f>ROUND(V254*K254,2)</f>
        <v>0</v>
      </c>
      <c r="Q254" s="278"/>
      <c r="R254" s="128"/>
      <c r="T254" s="161" t="s">
        <v>5</v>
      </c>
      <c r="U254" s="44" t="s">
        <v>42</v>
      </c>
      <c r="V254" s="110">
        <f>L254+M254</f>
        <v>0</v>
      </c>
      <c r="W254" s="110">
        <f>ROUND(L254*K254,2)</f>
        <v>0</v>
      </c>
      <c r="X254" s="110">
        <f>ROUND(M254*K254,2)</f>
        <v>0</v>
      </c>
      <c r="Y254" s="162">
        <v>0</v>
      </c>
      <c r="Z254" s="162">
        <f>Y254*K254</f>
        <v>0</v>
      </c>
      <c r="AA254" s="162">
        <v>0</v>
      </c>
      <c r="AB254" s="162">
        <f>AA254*K254</f>
        <v>0</v>
      </c>
      <c r="AC254" s="162">
        <v>0</v>
      </c>
      <c r="AD254" s="163">
        <f>AC254*K254</f>
        <v>0</v>
      </c>
      <c r="AR254" s="21" t="s">
        <v>176</v>
      </c>
      <c r="AT254" s="21" t="s">
        <v>254</v>
      </c>
      <c r="AU254" s="21" t="s">
        <v>155</v>
      </c>
      <c r="AY254" s="21" t="s">
        <v>149</v>
      </c>
      <c r="BE254" s="164">
        <f>IF(U254="základní",P254,0)</f>
        <v>0</v>
      </c>
      <c r="BF254" s="164">
        <f>IF(U254="snížená",P254,0)</f>
        <v>0</v>
      </c>
      <c r="BG254" s="164">
        <f>IF(U254="zákl. přenesená",P254,0)</f>
        <v>0</v>
      </c>
      <c r="BH254" s="164">
        <f>IF(U254="sníž. přenesená",P254,0)</f>
        <v>0</v>
      </c>
      <c r="BI254" s="164">
        <f>IF(U254="nulová",P254,0)</f>
        <v>0</v>
      </c>
      <c r="BJ254" s="21" t="s">
        <v>87</v>
      </c>
      <c r="BK254" s="164">
        <f>ROUND(V254*K254,2)</f>
        <v>0</v>
      </c>
      <c r="BL254" s="21" t="s">
        <v>154</v>
      </c>
      <c r="BM254" s="21" t="s">
        <v>378</v>
      </c>
    </row>
    <row r="255" spans="2:65" s="1" customFormat="1" ht="44.25" customHeight="1">
      <c r="B255" s="125"/>
      <c r="C255" s="156">
        <v>57</v>
      </c>
      <c r="D255" s="156" t="s">
        <v>150</v>
      </c>
      <c r="E255" s="157" t="s">
        <v>379</v>
      </c>
      <c r="F255" s="277" t="s">
        <v>380</v>
      </c>
      <c r="G255" s="277"/>
      <c r="H255" s="277"/>
      <c r="I255" s="277"/>
      <c r="J255" s="158" t="s">
        <v>341</v>
      </c>
      <c r="K255" s="159">
        <v>5</v>
      </c>
      <c r="L255" s="160">
        <v>0</v>
      </c>
      <c r="M255" s="278">
        <v>0</v>
      </c>
      <c r="N255" s="278"/>
      <c r="O255" s="278"/>
      <c r="P255" s="278">
        <f>ROUND(V255*K255,2)</f>
        <v>0</v>
      </c>
      <c r="Q255" s="278"/>
      <c r="R255" s="128"/>
      <c r="T255" s="161" t="s">
        <v>5</v>
      </c>
      <c r="U255" s="44" t="s">
        <v>42</v>
      </c>
      <c r="V255" s="110">
        <f>L255+M255</f>
        <v>0</v>
      </c>
      <c r="W255" s="110">
        <f>ROUND(L255*K255,2)</f>
        <v>0</v>
      </c>
      <c r="X255" s="110">
        <f>ROUND(M255*K255,2)</f>
        <v>0</v>
      </c>
      <c r="Y255" s="162">
        <v>1.5920000000000001</v>
      </c>
      <c r="Z255" s="162">
        <f>Y255*K255</f>
        <v>7.9600000000000009</v>
      </c>
      <c r="AA255" s="162">
        <v>0</v>
      </c>
      <c r="AB255" s="162">
        <f>AA255*K255</f>
        <v>0</v>
      </c>
      <c r="AC255" s="162">
        <v>0</v>
      </c>
      <c r="AD255" s="163">
        <f>AC255*K255</f>
        <v>0</v>
      </c>
      <c r="AR255" s="21" t="s">
        <v>154</v>
      </c>
      <c r="AT255" s="21" t="s">
        <v>150</v>
      </c>
      <c r="AU255" s="21" t="s">
        <v>155</v>
      </c>
      <c r="AY255" s="21" t="s">
        <v>149</v>
      </c>
      <c r="BE255" s="164">
        <f>IF(U255="základní",P255,0)</f>
        <v>0</v>
      </c>
      <c r="BF255" s="164">
        <f>IF(U255="snížená",P255,0)</f>
        <v>0</v>
      </c>
      <c r="BG255" s="164">
        <f>IF(U255="zákl. přenesená",P255,0)</f>
        <v>0</v>
      </c>
      <c r="BH255" s="164">
        <f>IF(U255="sníž. přenesená",P255,0)</f>
        <v>0</v>
      </c>
      <c r="BI255" s="164">
        <f>IF(U255="nulová",P255,0)</f>
        <v>0</v>
      </c>
      <c r="BJ255" s="21" t="s">
        <v>87</v>
      </c>
      <c r="BK255" s="164">
        <f>ROUND(V255*K255,2)</f>
        <v>0</v>
      </c>
      <c r="BL255" s="21" t="s">
        <v>154</v>
      </c>
      <c r="BM255" s="21" t="s">
        <v>381</v>
      </c>
    </row>
    <row r="256" spans="2:65" s="10" customFormat="1" ht="22.5" customHeight="1">
      <c r="B256" s="165"/>
      <c r="C256" s="166"/>
      <c r="D256" s="166"/>
      <c r="E256" s="167" t="s">
        <v>5</v>
      </c>
      <c r="F256" s="280" t="s">
        <v>382</v>
      </c>
      <c r="G256" s="281"/>
      <c r="H256" s="281"/>
      <c r="I256" s="281"/>
      <c r="J256" s="166"/>
      <c r="K256" s="168">
        <v>5</v>
      </c>
      <c r="L256" s="166"/>
      <c r="M256" s="166"/>
      <c r="N256" s="166"/>
      <c r="O256" s="166"/>
      <c r="P256" s="166"/>
      <c r="Q256" s="166"/>
      <c r="R256" s="169"/>
      <c r="T256" s="170"/>
      <c r="U256" s="166"/>
      <c r="V256" s="166"/>
      <c r="W256" s="166"/>
      <c r="X256" s="166"/>
      <c r="Y256" s="166"/>
      <c r="Z256" s="166"/>
      <c r="AA256" s="166"/>
      <c r="AB256" s="166"/>
      <c r="AC256" s="166"/>
      <c r="AD256" s="171"/>
      <c r="AT256" s="172" t="s">
        <v>199</v>
      </c>
      <c r="AU256" s="172" t="s">
        <v>155</v>
      </c>
      <c r="AV256" s="10" t="s">
        <v>101</v>
      </c>
      <c r="AW256" s="10" t="s">
        <v>7</v>
      </c>
      <c r="AX256" s="10" t="s">
        <v>87</v>
      </c>
      <c r="AY256" s="172" t="s">
        <v>149</v>
      </c>
    </row>
    <row r="257" spans="2:65" s="1" customFormat="1" ht="22.5" customHeight="1">
      <c r="B257" s="125"/>
      <c r="C257" s="189">
        <v>58</v>
      </c>
      <c r="D257" s="189" t="s">
        <v>254</v>
      </c>
      <c r="E257" s="190" t="s">
        <v>383</v>
      </c>
      <c r="F257" s="288" t="s">
        <v>384</v>
      </c>
      <c r="G257" s="288"/>
      <c r="H257" s="288"/>
      <c r="I257" s="288"/>
      <c r="J257" s="191" t="s">
        <v>367</v>
      </c>
      <c r="K257" s="192">
        <v>4</v>
      </c>
      <c r="L257" s="193">
        <v>0</v>
      </c>
      <c r="M257" s="289"/>
      <c r="N257" s="289"/>
      <c r="O257" s="290"/>
      <c r="P257" s="278">
        <f>ROUND(V257*K257,2)</f>
        <v>0</v>
      </c>
      <c r="Q257" s="278"/>
      <c r="R257" s="128"/>
      <c r="T257" s="161" t="s">
        <v>5</v>
      </c>
      <c r="U257" s="44" t="s">
        <v>42</v>
      </c>
      <c r="V257" s="110">
        <f>L257+M257</f>
        <v>0</v>
      </c>
      <c r="W257" s="110">
        <f>ROUND(L257*K257,2)</f>
        <v>0</v>
      </c>
      <c r="X257" s="110">
        <f>ROUND(M257*K257,2)</f>
        <v>0</v>
      </c>
      <c r="Y257" s="162">
        <v>0</v>
      </c>
      <c r="Z257" s="162">
        <f>Y257*K257</f>
        <v>0</v>
      </c>
      <c r="AA257" s="162">
        <v>0</v>
      </c>
      <c r="AB257" s="162">
        <f>AA257*K257</f>
        <v>0</v>
      </c>
      <c r="AC257" s="162">
        <v>0</v>
      </c>
      <c r="AD257" s="163">
        <f>AC257*K257</f>
        <v>0</v>
      </c>
      <c r="AR257" s="21" t="s">
        <v>176</v>
      </c>
      <c r="AT257" s="21" t="s">
        <v>254</v>
      </c>
      <c r="AU257" s="21" t="s">
        <v>155</v>
      </c>
      <c r="AY257" s="21" t="s">
        <v>149</v>
      </c>
      <c r="BE257" s="164">
        <f>IF(U257="základní",P257,0)</f>
        <v>0</v>
      </c>
      <c r="BF257" s="164">
        <f>IF(U257="snížená",P257,0)</f>
        <v>0</v>
      </c>
      <c r="BG257" s="164">
        <f>IF(U257="zákl. přenesená",P257,0)</f>
        <v>0</v>
      </c>
      <c r="BH257" s="164">
        <f>IF(U257="sníž. přenesená",P257,0)</f>
        <v>0</v>
      </c>
      <c r="BI257" s="164">
        <f>IF(U257="nulová",P257,0)</f>
        <v>0</v>
      </c>
      <c r="BJ257" s="21" t="s">
        <v>87</v>
      </c>
      <c r="BK257" s="164">
        <f>ROUND(V257*K257,2)</f>
        <v>0</v>
      </c>
      <c r="BL257" s="21" t="s">
        <v>154</v>
      </c>
      <c r="BM257" s="21" t="s">
        <v>385</v>
      </c>
    </row>
    <row r="258" spans="2:65" s="1" customFormat="1" ht="31.5" customHeight="1">
      <c r="B258" s="125"/>
      <c r="C258" s="189">
        <v>59</v>
      </c>
      <c r="D258" s="189" t="s">
        <v>254</v>
      </c>
      <c r="E258" s="190" t="s">
        <v>386</v>
      </c>
      <c r="F258" s="288" t="s">
        <v>642</v>
      </c>
      <c r="G258" s="288"/>
      <c r="H258" s="288"/>
      <c r="I258" s="288"/>
      <c r="J258" s="191" t="s">
        <v>367</v>
      </c>
      <c r="K258" s="192">
        <v>1</v>
      </c>
      <c r="L258" s="193">
        <v>0</v>
      </c>
      <c r="M258" s="289"/>
      <c r="N258" s="289"/>
      <c r="O258" s="290"/>
      <c r="P258" s="278">
        <f>ROUND(V258*K258,2)</f>
        <v>0</v>
      </c>
      <c r="Q258" s="278"/>
      <c r="R258" s="128"/>
      <c r="T258" s="161" t="s">
        <v>5</v>
      </c>
      <c r="U258" s="44" t="s">
        <v>42</v>
      </c>
      <c r="V258" s="110">
        <f>L258+M258</f>
        <v>0</v>
      </c>
      <c r="W258" s="110">
        <f>ROUND(L258*K258,2)</f>
        <v>0</v>
      </c>
      <c r="X258" s="110">
        <f>ROUND(M258*K258,2)</f>
        <v>0</v>
      </c>
      <c r="Y258" s="162">
        <v>0</v>
      </c>
      <c r="Z258" s="162">
        <f>Y258*K258</f>
        <v>0</v>
      </c>
      <c r="AA258" s="162">
        <v>0</v>
      </c>
      <c r="AB258" s="162">
        <f>AA258*K258</f>
        <v>0</v>
      </c>
      <c r="AC258" s="162">
        <v>0</v>
      </c>
      <c r="AD258" s="163">
        <f>AC258*K258</f>
        <v>0</v>
      </c>
      <c r="AR258" s="21" t="s">
        <v>176</v>
      </c>
      <c r="AT258" s="21" t="s">
        <v>254</v>
      </c>
      <c r="AU258" s="21" t="s">
        <v>155</v>
      </c>
      <c r="AY258" s="21" t="s">
        <v>149</v>
      </c>
      <c r="BE258" s="164">
        <f>IF(U258="základní",P258,0)</f>
        <v>0</v>
      </c>
      <c r="BF258" s="164">
        <f>IF(U258="snížená",P258,0)</f>
        <v>0</v>
      </c>
      <c r="BG258" s="164">
        <f>IF(U258="zákl. přenesená",P258,0)</f>
        <v>0</v>
      </c>
      <c r="BH258" s="164">
        <f>IF(U258="sníž. přenesená",P258,0)</f>
        <v>0</v>
      </c>
      <c r="BI258" s="164">
        <f>IF(U258="nulová",P258,0)</f>
        <v>0</v>
      </c>
      <c r="BJ258" s="21" t="s">
        <v>87</v>
      </c>
      <c r="BK258" s="164">
        <f>ROUND(V258*K258,2)</f>
        <v>0</v>
      </c>
      <c r="BL258" s="21" t="s">
        <v>154</v>
      </c>
      <c r="BM258" s="21" t="s">
        <v>387</v>
      </c>
    </row>
    <row r="259" spans="2:65" s="1" customFormat="1" ht="44.25" customHeight="1">
      <c r="B259" s="125"/>
      <c r="C259" s="156">
        <v>60</v>
      </c>
      <c r="D259" s="156" t="s">
        <v>150</v>
      </c>
      <c r="E259" s="157" t="s">
        <v>388</v>
      </c>
      <c r="F259" s="277" t="s">
        <v>389</v>
      </c>
      <c r="G259" s="277"/>
      <c r="H259" s="277"/>
      <c r="I259" s="277"/>
      <c r="J259" s="158" t="s">
        <v>341</v>
      </c>
      <c r="K259" s="159">
        <v>2</v>
      </c>
      <c r="L259" s="160">
        <v>0</v>
      </c>
      <c r="M259" s="278">
        <v>0</v>
      </c>
      <c r="N259" s="278"/>
      <c r="O259" s="278"/>
      <c r="P259" s="278">
        <f>ROUND(V259*K259,2)</f>
        <v>0</v>
      </c>
      <c r="Q259" s="278"/>
      <c r="R259" s="128"/>
      <c r="T259" s="161" t="s">
        <v>5</v>
      </c>
      <c r="U259" s="44" t="s">
        <v>42</v>
      </c>
      <c r="V259" s="110">
        <f>L259+M259</f>
        <v>0</v>
      </c>
      <c r="W259" s="110">
        <f>ROUND(L259*K259,2)</f>
        <v>0</v>
      </c>
      <c r="X259" s="110">
        <f>ROUND(M259*K259,2)</f>
        <v>0</v>
      </c>
      <c r="Y259" s="162">
        <v>2.601</v>
      </c>
      <c r="Z259" s="162">
        <f>Y259*K259</f>
        <v>5.202</v>
      </c>
      <c r="AA259" s="162">
        <v>0</v>
      </c>
      <c r="AB259" s="162">
        <f>AA259*K259</f>
        <v>0</v>
      </c>
      <c r="AC259" s="162">
        <v>0</v>
      </c>
      <c r="AD259" s="163">
        <f>AC259*K259</f>
        <v>0</v>
      </c>
      <c r="AR259" s="21" t="s">
        <v>154</v>
      </c>
      <c r="AT259" s="21" t="s">
        <v>150</v>
      </c>
      <c r="AU259" s="21" t="s">
        <v>155</v>
      </c>
      <c r="AY259" s="21" t="s">
        <v>149</v>
      </c>
      <c r="BE259" s="164">
        <f>IF(U259="základní",P259,0)</f>
        <v>0</v>
      </c>
      <c r="BF259" s="164">
        <f>IF(U259="snížená",P259,0)</f>
        <v>0</v>
      </c>
      <c r="BG259" s="164">
        <f>IF(U259="zákl. přenesená",P259,0)</f>
        <v>0</v>
      </c>
      <c r="BH259" s="164">
        <f>IF(U259="sníž. přenesená",P259,0)</f>
        <v>0</v>
      </c>
      <c r="BI259" s="164">
        <f>IF(U259="nulová",P259,0)</f>
        <v>0</v>
      </c>
      <c r="BJ259" s="21" t="s">
        <v>87</v>
      </c>
      <c r="BK259" s="164">
        <f>ROUND(V259*K259,2)</f>
        <v>0</v>
      </c>
      <c r="BL259" s="21" t="s">
        <v>154</v>
      </c>
      <c r="BM259" s="21" t="s">
        <v>390</v>
      </c>
    </row>
    <row r="260" spans="2:65" s="1" customFormat="1" ht="31.5" customHeight="1">
      <c r="B260" s="125"/>
      <c r="C260" s="189">
        <v>61</v>
      </c>
      <c r="D260" s="189" t="s">
        <v>254</v>
      </c>
      <c r="E260" s="190" t="s">
        <v>391</v>
      </c>
      <c r="F260" s="288" t="s">
        <v>392</v>
      </c>
      <c r="G260" s="288"/>
      <c r="H260" s="288"/>
      <c r="I260" s="288"/>
      <c r="J260" s="191" t="s">
        <v>367</v>
      </c>
      <c r="K260" s="192">
        <v>2</v>
      </c>
      <c r="L260" s="193">
        <v>0</v>
      </c>
      <c r="M260" s="289"/>
      <c r="N260" s="289"/>
      <c r="O260" s="290"/>
      <c r="P260" s="278">
        <f>ROUND(V260*K260,2)</f>
        <v>0</v>
      </c>
      <c r="Q260" s="278"/>
      <c r="R260" s="128"/>
      <c r="T260" s="161" t="s">
        <v>5</v>
      </c>
      <c r="U260" s="44" t="s">
        <v>42</v>
      </c>
      <c r="V260" s="110">
        <f>L260+M260</f>
        <v>0</v>
      </c>
      <c r="W260" s="110">
        <f>ROUND(L260*K260,2)</f>
        <v>0</v>
      </c>
      <c r="X260" s="110">
        <f>ROUND(M260*K260,2)</f>
        <v>0</v>
      </c>
      <c r="Y260" s="162">
        <v>0</v>
      </c>
      <c r="Z260" s="162">
        <f>Y260*K260</f>
        <v>0</v>
      </c>
      <c r="AA260" s="162">
        <v>0</v>
      </c>
      <c r="AB260" s="162">
        <f>AA260*K260</f>
        <v>0</v>
      </c>
      <c r="AC260" s="162">
        <v>0</v>
      </c>
      <c r="AD260" s="163">
        <f>AC260*K260</f>
        <v>0</v>
      </c>
      <c r="AR260" s="21" t="s">
        <v>176</v>
      </c>
      <c r="AT260" s="21" t="s">
        <v>254</v>
      </c>
      <c r="AU260" s="21" t="s">
        <v>155</v>
      </c>
      <c r="AY260" s="21" t="s">
        <v>149</v>
      </c>
      <c r="BE260" s="164">
        <f>IF(U260="základní",P260,0)</f>
        <v>0</v>
      </c>
      <c r="BF260" s="164">
        <f>IF(U260="snížená",P260,0)</f>
        <v>0</v>
      </c>
      <c r="BG260" s="164">
        <f>IF(U260="zákl. přenesená",P260,0)</f>
        <v>0</v>
      </c>
      <c r="BH260" s="164">
        <f>IF(U260="sníž. přenesená",P260,0)</f>
        <v>0</v>
      </c>
      <c r="BI260" s="164">
        <f>IF(U260="nulová",P260,0)</f>
        <v>0</v>
      </c>
      <c r="BJ260" s="21" t="s">
        <v>87</v>
      </c>
      <c r="BK260" s="164">
        <f>ROUND(V260*K260,2)</f>
        <v>0</v>
      </c>
      <c r="BL260" s="21" t="s">
        <v>154</v>
      </c>
      <c r="BM260" s="21" t="s">
        <v>393</v>
      </c>
    </row>
    <row r="261" spans="2:65" s="10" customFormat="1" ht="31.5" customHeight="1">
      <c r="B261" s="165"/>
      <c r="C261" s="166"/>
      <c r="D261" s="166"/>
      <c r="E261" s="167" t="s">
        <v>5</v>
      </c>
      <c r="F261" s="280" t="s">
        <v>394</v>
      </c>
      <c r="G261" s="281"/>
      <c r="H261" s="281"/>
      <c r="I261" s="281"/>
      <c r="J261" s="166"/>
      <c r="K261" s="168">
        <v>2</v>
      </c>
      <c r="L261" s="166"/>
      <c r="M261" s="166"/>
      <c r="N261" s="166"/>
      <c r="O261" s="166"/>
      <c r="P261" s="166"/>
      <c r="Q261" s="166"/>
      <c r="R261" s="169"/>
      <c r="T261" s="170"/>
      <c r="U261" s="166"/>
      <c r="V261" s="166"/>
      <c r="W261" s="166"/>
      <c r="X261" s="166"/>
      <c r="Y261" s="166"/>
      <c r="Z261" s="166"/>
      <c r="AA261" s="166"/>
      <c r="AB261" s="166"/>
      <c r="AC261" s="166"/>
      <c r="AD261" s="171"/>
      <c r="AT261" s="172" t="s">
        <v>199</v>
      </c>
      <c r="AU261" s="172" t="s">
        <v>155</v>
      </c>
      <c r="AV261" s="10" t="s">
        <v>101</v>
      </c>
      <c r="AW261" s="10" t="s">
        <v>7</v>
      </c>
      <c r="AX261" s="10" t="s">
        <v>87</v>
      </c>
      <c r="AY261" s="172" t="s">
        <v>149</v>
      </c>
    </row>
    <row r="262" spans="2:65" s="1" customFormat="1" ht="31.5" customHeight="1">
      <c r="B262" s="125"/>
      <c r="C262" s="156">
        <v>62</v>
      </c>
      <c r="D262" s="156" t="s">
        <v>150</v>
      </c>
      <c r="E262" s="157" t="s">
        <v>395</v>
      </c>
      <c r="F262" s="277" t="s">
        <v>396</v>
      </c>
      <c r="G262" s="277"/>
      <c r="H262" s="277"/>
      <c r="I262" s="277"/>
      <c r="J262" s="158" t="s">
        <v>341</v>
      </c>
      <c r="K262" s="159">
        <v>2</v>
      </c>
      <c r="L262" s="160">
        <v>0</v>
      </c>
      <c r="M262" s="278">
        <v>0</v>
      </c>
      <c r="N262" s="278"/>
      <c r="O262" s="278"/>
      <c r="P262" s="278">
        <f>ROUND(V262*K262,2)</f>
        <v>0</v>
      </c>
      <c r="Q262" s="278"/>
      <c r="R262" s="128"/>
      <c r="T262" s="161" t="s">
        <v>5</v>
      </c>
      <c r="U262" s="44" t="s">
        <v>42</v>
      </c>
      <c r="V262" s="110">
        <f>L262+M262</f>
        <v>0</v>
      </c>
      <c r="W262" s="110">
        <f>ROUND(L262*K262,2)</f>
        <v>0</v>
      </c>
      <c r="X262" s="110">
        <f>ROUND(M262*K262,2)</f>
        <v>0</v>
      </c>
      <c r="Y262" s="162">
        <v>1.391</v>
      </c>
      <c r="Z262" s="162">
        <f>Y262*K262</f>
        <v>2.782</v>
      </c>
      <c r="AA262" s="162">
        <v>3.79E-3</v>
      </c>
      <c r="AB262" s="162">
        <f>AA262*K262</f>
        <v>7.5799999999999999E-3</v>
      </c>
      <c r="AC262" s="162">
        <v>0</v>
      </c>
      <c r="AD262" s="163">
        <f>AC262*K262</f>
        <v>0</v>
      </c>
      <c r="AR262" s="21" t="s">
        <v>154</v>
      </c>
      <c r="AT262" s="21" t="s">
        <v>150</v>
      </c>
      <c r="AU262" s="21" t="s">
        <v>155</v>
      </c>
      <c r="AY262" s="21" t="s">
        <v>149</v>
      </c>
      <c r="BE262" s="164">
        <f>IF(U262="základní",P262,0)</f>
        <v>0</v>
      </c>
      <c r="BF262" s="164">
        <f>IF(U262="snížená",P262,0)</f>
        <v>0</v>
      </c>
      <c r="BG262" s="164">
        <f>IF(U262="zákl. přenesená",P262,0)</f>
        <v>0</v>
      </c>
      <c r="BH262" s="164">
        <f>IF(U262="sníž. přenesená",P262,0)</f>
        <v>0</v>
      </c>
      <c r="BI262" s="164">
        <f>IF(U262="nulová",P262,0)</f>
        <v>0</v>
      </c>
      <c r="BJ262" s="21" t="s">
        <v>87</v>
      </c>
      <c r="BK262" s="164">
        <f>ROUND(V262*K262,2)</f>
        <v>0</v>
      </c>
      <c r="BL262" s="21" t="s">
        <v>154</v>
      </c>
      <c r="BM262" s="21" t="s">
        <v>397</v>
      </c>
    </row>
    <row r="263" spans="2:65" s="1" customFormat="1" ht="22.5" customHeight="1">
      <c r="B263" s="125"/>
      <c r="C263" s="189">
        <v>63</v>
      </c>
      <c r="D263" s="189" t="s">
        <v>254</v>
      </c>
      <c r="E263" s="190" t="s">
        <v>398</v>
      </c>
      <c r="F263" s="288" t="s">
        <v>399</v>
      </c>
      <c r="G263" s="288"/>
      <c r="H263" s="288"/>
      <c r="I263" s="288"/>
      <c r="J263" s="191" t="s">
        <v>367</v>
      </c>
      <c r="K263" s="192">
        <v>2</v>
      </c>
      <c r="L263" s="193">
        <v>0</v>
      </c>
      <c r="M263" s="289"/>
      <c r="N263" s="289"/>
      <c r="O263" s="290"/>
      <c r="P263" s="278">
        <f>ROUND(V263*K263,2)</f>
        <v>0</v>
      </c>
      <c r="Q263" s="278"/>
      <c r="R263" s="128"/>
      <c r="T263" s="161" t="s">
        <v>5</v>
      </c>
      <c r="U263" s="44" t="s">
        <v>42</v>
      </c>
      <c r="V263" s="110">
        <f>L263+M263</f>
        <v>0</v>
      </c>
      <c r="W263" s="110">
        <f>ROUND(L263*K263,2)</f>
        <v>0</v>
      </c>
      <c r="X263" s="110">
        <f>ROUND(M263*K263,2)</f>
        <v>0</v>
      </c>
      <c r="Y263" s="162">
        <v>0</v>
      </c>
      <c r="Z263" s="162">
        <f>Y263*K263</f>
        <v>0</v>
      </c>
      <c r="AA263" s="162">
        <v>0</v>
      </c>
      <c r="AB263" s="162">
        <f>AA263*K263</f>
        <v>0</v>
      </c>
      <c r="AC263" s="162">
        <v>0</v>
      </c>
      <c r="AD263" s="163">
        <f>AC263*K263</f>
        <v>0</v>
      </c>
      <c r="AR263" s="21" t="s">
        <v>176</v>
      </c>
      <c r="AT263" s="21" t="s">
        <v>254</v>
      </c>
      <c r="AU263" s="21" t="s">
        <v>155</v>
      </c>
      <c r="AY263" s="21" t="s">
        <v>149</v>
      </c>
      <c r="BE263" s="164">
        <f>IF(U263="základní",P263,0)</f>
        <v>0</v>
      </c>
      <c r="BF263" s="164">
        <f>IF(U263="snížená",P263,0)</f>
        <v>0</v>
      </c>
      <c r="BG263" s="164">
        <f>IF(U263="zákl. přenesená",P263,0)</f>
        <v>0</v>
      </c>
      <c r="BH263" s="164">
        <f>IF(U263="sníž. přenesená",P263,0)</f>
        <v>0</v>
      </c>
      <c r="BI263" s="164">
        <f>IF(U263="nulová",P263,0)</f>
        <v>0</v>
      </c>
      <c r="BJ263" s="21" t="s">
        <v>87</v>
      </c>
      <c r="BK263" s="164">
        <f>ROUND(V263*K263,2)</f>
        <v>0</v>
      </c>
      <c r="BL263" s="21" t="s">
        <v>154</v>
      </c>
      <c r="BM263" s="21" t="s">
        <v>400</v>
      </c>
    </row>
    <row r="264" spans="2:65" s="10" customFormat="1" ht="22.5" customHeight="1">
      <c r="B264" s="165"/>
      <c r="C264" s="166"/>
      <c r="D264" s="166"/>
      <c r="E264" s="167" t="s">
        <v>5</v>
      </c>
      <c r="F264" s="280" t="s">
        <v>629</v>
      </c>
      <c r="G264" s="281"/>
      <c r="H264" s="281"/>
      <c r="I264" s="281"/>
      <c r="J264" s="166"/>
      <c r="K264" s="168">
        <v>2</v>
      </c>
      <c r="L264" s="166"/>
      <c r="M264" s="166"/>
      <c r="N264" s="166"/>
      <c r="O264" s="166"/>
      <c r="P264" s="166"/>
      <c r="Q264" s="166"/>
      <c r="R264" s="169"/>
      <c r="T264" s="170"/>
      <c r="U264" s="166"/>
      <c r="V264" s="166"/>
      <c r="W264" s="166"/>
      <c r="X264" s="166"/>
      <c r="Y264" s="166"/>
      <c r="Z264" s="166"/>
      <c r="AA264" s="166"/>
      <c r="AB264" s="166"/>
      <c r="AC264" s="166"/>
      <c r="AD264" s="171"/>
      <c r="AT264" s="172" t="s">
        <v>199</v>
      </c>
      <c r="AU264" s="172" t="s">
        <v>155</v>
      </c>
      <c r="AV264" s="10" t="s">
        <v>101</v>
      </c>
      <c r="AW264" s="10" t="s">
        <v>7</v>
      </c>
      <c r="AX264" s="10" t="s">
        <v>87</v>
      </c>
      <c r="AY264" s="172" t="s">
        <v>149</v>
      </c>
    </row>
    <row r="265" spans="2:65" s="1" customFormat="1" ht="44.25" customHeight="1">
      <c r="B265" s="125"/>
      <c r="C265" s="156">
        <v>64</v>
      </c>
      <c r="D265" s="156" t="s">
        <v>150</v>
      </c>
      <c r="E265" s="157" t="s">
        <v>401</v>
      </c>
      <c r="F265" s="277" t="s">
        <v>402</v>
      </c>
      <c r="G265" s="277"/>
      <c r="H265" s="277"/>
      <c r="I265" s="277"/>
      <c r="J265" s="158" t="s">
        <v>341</v>
      </c>
      <c r="K265" s="159">
        <v>41</v>
      </c>
      <c r="L265" s="160">
        <v>0</v>
      </c>
      <c r="M265" s="278">
        <v>0</v>
      </c>
      <c r="N265" s="278"/>
      <c r="O265" s="278"/>
      <c r="P265" s="278">
        <f>ROUND(V265*K265,2)</f>
        <v>0</v>
      </c>
      <c r="Q265" s="278"/>
      <c r="R265" s="128"/>
      <c r="T265" s="161" t="s">
        <v>5</v>
      </c>
      <c r="U265" s="44" t="s">
        <v>42</v>
      </c>
      <c r="V265" s="110">
        <f>L265+M265</f>
        <v>0</v>
      </c>
      <c r="W265" s="110">
        <f>ROUND(L265*K265,2)</f>
        <v>0</v>
      </c>
      <c r="X265" s="110">
        <f>ROUND(M265*K265,2)</f>
        <v>0</v>
      </c>
      <c r="Y265" s="162">
        <v>1.9810000000000001</v>
      </c>
      <c r="Z265" s="162">
        <f>Y265*K265</f>
        <v>81.221000000000004</v>
      </c>
      <c r="AA265" s="162">
        <v>0</v>
      </c>
      <c r="AB265" s="162">
        <f>AA265*K265</f>
        <v>0</v>
      </c>
      <c r="AC265" s="162">
        <v>0</v>
      </c>
      <c r="AD265" s="163">
        <f>AC265*K265</f>
        <v>0</v>
      </c>
      <c r="AR265" s="21" t="s">
        <v>154</v>
      </c>
      <c r="AT265" s="21" t="s">
        <v>150</v>
      </c>
      <c r="AU265" s="21" t="s">
        <v>155</v>
      </c>
      <c r="AY265" s="21" t="s">
        <v>149</v>
      </c>
      <c r="BE265" s="164">
        <f>IF(U265="základní",P265,0)</f>
        <v>0</v>
      </c>
      <c r="BF265" s="164">
        <f>IF(U265="snížená",P265,0)</f>
        <v>0</v>
      </c>
      <c r="BG265" s="164">
        <f>IF(U265="zákl. přenesená",P265,0)</f>
        <v>0</v>
      </c>
      <c r="BH265" s="164">
        <f>IF(U265="sníž. přenesená",P265,0)</f>
        <v>0</v>
      </c>
      <c r="BI265" s="164">
        <f>IF(U265="nulová",P265,0)</f>
        <v>0</v>
      </c>
      <c r="BJ265" s="21" t="s">
        <v>87</v>
      </c>
      <c r="BK265" s="164">
        <f>ROUND(V265*K265,2)</f>
        <v>0</v>
      </c>
      <c r="BL265" s="21" t="s">
        <v>154</v>
      </c>
      <c r="BM265" s="21" t="s">
        <v>403</v>
      </c>
    </row>
    <row r="266" spans="2:65" s="10" customFormat="1" ht="22.5" customHeight="1">
      <c r="B266" s="165"/>
      <c r="C266" s="166"/>
      <c r="D266" s="166"/>
      <c r="E266" s="167" t="s">
        <v>5</v>
      </c>
      <c r="F266" s="280" t="s">
        <v>404</v>
      </c>
      <c r="G266" s="281"/>
      <c r="H266" s="281"/>
      <c r="I266" s="281"/>
      <c r="J266" s="166"/>
      <c r="K266" s="168">
        <v>41</v>
      </c>
      <c r="L266" s="166"/>
      <c r="M266" s="166"/>
      <c r="N266" s="166"/>
      <c r="O266" s="166"/>
      <c r="P266" s="166"/>
      <c r="Q266" s="166"/>
      <c r="R266" s="169"/>
      <c r="T266" s="170"/>
      <c r="U266" s="166"/>
      <c r="V266" s="166"/>
      <c r="W266" s="166"/>
      <c r="X266" s="166"/>
      <c r="Y266" s="166"/>
      <c r="Z266" s="166"/>
      <c r="AA266" s="166"/>
      <c r="AB266" s="166"/>
      <c r="AC266" s="166"/>
      <c r="AD266" s="171"/>
      <c r="AT266" s="172" t="s">
        <v>199</v>
      </c>
      <c r="AU266" s="172" t="s">
        <v>155</v>
      </c>
      <c r="AV266" s="10" t="s">
        <v>101</v>
      </c>
      <c r="AW266" s="10" t="s">
        <v>7</v>
      </c>
      <c r="AX266" s="10" t="s">
        <v>87</v>
      </c>
      <c r="AY266" s="172" t="s">
        <v>149</v>
      </c>
    </row>
    <row r="267" spans="2:65" s="1" customFormat="1" ht="27.95" customHeight="1">
      <c r="B267" s="125"/>
      <c r="C267" s="189">
        <v>65</v>
      </c>
      <c r="D267" s="189" t="s">
        <v>254</v>
      </c>
      <c r="E267" s="190" t="s">
        <v>405</v>
      </c>
      <c r="F267" s="288" t="s">
        <v>406</v>
      </c>
      <c r="G267" s="288"/>
      <c r="H267" s="288"/>
      <c r="I267" s="288"/>
      <c r="J267" s="191" t="s">
        <v>367</v>
      </c>
      <c r="K267" s="192">
        <v>1</v>
      </c>
      <c r="L267" s="193">
        <v>0</v>
      </c>
      <c r="M267" s="289"/>
      <c r="N267" s="289"/>
      <c r="O267" s="290"/>
      <c r="P267" s="278">
        <f>ROUND(V267*K267,2)</f>
        <v>0</v>
      </c>
      <c r="Q267" s="278"/>
      <c r="R267" s="128"/>
      <c r="T267" s="161" t="s">
        <v>5</v>
      </c>
      <c r="U267" s="44" t="s">
        <v>42</v>
      </c>
      <c r="V267" s="110">
        <f>L267+M267</f>
        <v>0</v>
      </c>
      <c r="W267" s="110">
        <f>ROUND(L267*K267,2)</f>
        <v>0</v>
      </c>
      <c r="X267" s="110">
        <f>ROUND(M267*K267,2)</f>
        <v>0</v>
      </c>
      <c r="Y267" s="162">
        <v>0</v>
      </c>
      <c r="Z267" s="162">
        <f>Y267*K267</f>
        <v>0</v>
      </c>
      <c r="AA267" s="162">
        <v>0</v>
      </c>
      <c r="AB267" s="162">
        <f>AA267*K267</f>
        <v>0</v>
      </c>
      <c r="AC267" s="162">
        <v>0</v>
      </c>
      <c r="AD267" s="163">
        <f>AC267*K267</f>
        <v>0</v>
      </c>
      <c r="AR267" s="21" t="s">
        <v>176</v>
      </c>
      <c r="AT267" s="21" t="s">
        <v>254</v>
      </c>
      <c r="AU267" s="21" t="s">
        <v>155</v>
      </c>
      <c r="AY267" s="21" t="s">
        <v>149</v>
      </c>
      <c r="BE267" s="164">
        <f>IF(U267="základní",P267,0)</f>
        <v>0</v>
      </c>
      <c r="BF267" s="164">
        <f>IF(U267="snížená",P267,0)</f>
        <v>0</v>
      </c>
      <c r="BG267" s="164">
        <f>IF(U267="zákl. přenesená",P267,0)</f>
        <v>0</v>
      </c>
      <c r="BH267" s="164">
        <f>IF(U267="sníž. přenesená",P267,0)</f>
        <v>0</v>
      </c>
      <c r="BI267" s="164">
        <f>IF(U267="nulová",P267,0)</f>
        <v>0</v>
      </c>
      <c r="BJ267" s="21" t="s">
        <v>87</v>
      </c>
      <c r="BK267" s="164">
        <f>ROUND(V267*K267,2)</f>
        <v>0</v>
      </c>
      <c r="BL267" s="21" t="s">
        <v>154</v>
      </c>
      <c r="BM267" s="21" t="s">
        <v>407</v>
      </c>
    </row>
    <row r="268" spans="2:65" s="10" customFormat="1" ht="31.5" customHeight="1">
      <c r="B268" s="165"/>
      <c r="C268" s="166"/>
      <c r="D268" s="166"/>
      <c r="E268" s="167" t="s">
        <v>5</v>
      </c>
      <c r="F268" s="280" t="s">
        <v>408</v>
      </c>
      <c r="G268" s="281"/>
      <c r="H268" s="281"/>
      <c r="I268" s="281"/>
      <c r="J268" s="166"/>
      <c r="K268" s="168">
        <v>1</v>
      </c>
      <c r="L268" s="166"/>
      <c r="M268" s="166"/>
      <c r="N268" s="166"/>
      <c r="O268" s="166"/>
      <c r="P268" s="166"/>
      <c r="Q268" s="166"/>
      <c r="R268" s="169"/>
      <c r="T268" s="170"/>
      <c r="U268" s="166"/>
      <c r="V268" s="166"/>
      <c r="W268" s="166"/>
      <c r="X268" s="166"/>
      <c r="Y268" s="166"/>
      <c r="Z268" s="166"/>
      <c r="AA268" s="166"/>
      <c r="AB268" s="166"/>
      <c r="AC268" s="166"/>
      <c r="AD268" s="171"/>
      <c r="AT268" s="172" t="s">
        <v>199</v>
      </c>
      <c r="AU268" s="172" t="s">
        <v>155</v>
      </c>
      <c r="AV268" s="10" t="s">
        <v>101</v>
      </c>
      <c r="AW268" s="10" t="s">
        <v>7</v>
      </c>
      <c r="AX268" s="10" t="s">
        <v>87</v>
      </c>
      <c r="AY268" s="172" t="s">
        <v>149</v>
      </c>
    </row>
    <row r="269" spans="2:65" s="1" customFormat="1" ht="27.95" customHeight="1">
      <c r="B269" s="125"/>
      <c r="C269" s="189">
        <v>66</v>
      </c>
      <c r="D269" s="189" t="s">
        <v>254</v>
      </c>
      <c r="E269" s="190" t="s">
        <v>409</v>
      </c>
      <c r="F269" s="288" t="s">
        <v>410</v>
      </c>
      <c r="G269" s="288"/>
      <c r="H269" s="288"/>
      <c r="I269" s="288"/>
      <c r="J269" s="191" t="s">
        <v>367</v>
      </c>
      <c r="K269" s="192">
        <v>4</v>
      </c>
      <c r="L269" s="193">
        <v>0</v>
      </c>
      <c r="M269" s="289"/>
      <c r="N269" s="289"/>
      <c r="O269" s="290"/>
      <c r="P269" s="278">
        <f>ROUND(V269*K269,2)</f>
        <v>0</v>
      </c>
      <c r="Q269" s="278"/>
      <c r="R269" s="128"/>
      <c r="T269" s="161" t="s">
        <v>5</v>
      </c>
      <c r="U269" s="44" t="s">
        <v>42</v>
      </c>
      <c r="V269" s="110">
        <f>L269+M269</f>
        <v>0</v>
      </c>
      <c r="W269" s="110">
        <f>ROUND(L269*K269,2)</f>
        <v>0</v>
      </c>
      <c r="X269" s="110">
        <f>ROUND(M269*K269,2)</f>
        <v>0</v>
      </c>
      <c r="Y269" s="162">
        <v>0</v>
      </c>
      <c r="Z269" s="162">
        <f>Y269*K269</f>
        <v>0</v>
      </c>
      <c r="AA269" s="162">
        <v>0</v>
      </c>
      <c r="AB269" s="162">
        <f>AA269*K269</f>
        <v>0</v>
      </c>
      <c r="AC269" s="162">
        <v>0</v>
      </c>
      <c r="AD269" s="163">
        <f>AC269*K269</f>
        <v>0</v>
      </c>
      <c r="AR269" s="21" t="s">
        <v>176</v>
      </c>
      <c r="AT269" s="21" t="s">
        <v>254</v>
      </c>
      <c r="AU269" s="21" t="s">
        <v>155</v>
      </c>
      <c r="AY269" s="21" t="s">
        <v>149</v>
      </c>
      <c r="BE269" s="164">
        <f>IF(U269="základní",P269,0)</f>
        <v>0</v>
      </c>
      <c r="BF269" s="164">
        <f>IF(U269="snížená",P269,0)</f>
        <v>0</v>
      </c>
      <c r="BG269" s="164">
        <f>IF(U269="zákl. přenesená",P269,0)</f>
        <v>0</v>
      </c>
      <c r="BH269" s="164">
        <f>IF(U269="sníž. přenesená",P269,0)</f>
        <v>0</v>
      </c>
      <c r="BI269" s="164">
        <f>IF(U269="nulová",P269,0)</f>
        <v>0</v>
      </c>
      <c r="BJ269" s="21" t="s">
        <v>87</v>
      </c>
      <c r="BK269" s="164">
        <f>ROUND(V269*K269,2)</f>
        <v>0</v>
      </c>
      <c r="BL269" s="21" t="s">
        <v>154</v>
      </c>
      <c r="BM269" s="21" t="s">
        <v>411</v>
      </c>
    </row>
    <row r="270" spans="2:65" s="10" customFormat="1" ht="31.5" customHeight="1">
      <c r="B270" s="165"/>
      <c r="C270" s="166"/>
      <c r="D270" s="166"/>
      <c r="E270" s="167" t="s">
        <v>5</v>
      </c>
      <c r="F270" s="280" t="s">
        <v>412</v>
      </c>
      <c r="G270" s="281"/>
      <c r="H270" s="281"/>
      <c r="I270" s="281"/>
      <c r="J270" s="166"/>
      <c r="K270" s="168">
        <v>4</v>
      </c>
      <c r="L270" s="166"/>
      <c r="M270" s="166"/>
      <c r="N270" s="166"/>
      <c r="O270" s="166"/>
      <c r="P270" s="166"/>
      <c r="Q270" s="166"/>
      <c r="R270" s="169"/>
      <c r="T270" s="170"/>
      <c r="U270" s="166"/>
      <c r="V270" s="166"/>
      <c r="W270" s="166"/>
      <c r="X270" s="166"/>
      <c r="Y270" s="166"/>
      <c r="Z270" s="166"/>
      <c r="AA270" s="166"/>
      <c r="AB270" s="166"/>
      <c r="AC270" s="166"/>
      <c r="AD270" s="171"/>
      <c r="AT270" s="172" t="s">
        <v>199</v>
      </c>
      <c r="AU270" s="172" t="s">
        <v>155</v>
      </c>
      <c r="AV270" s="10" t="s">
        <v>101</v>
      </c>
      <c r="AW270" s="10" t="s">
        <v>7</v>
      </c>
      <c r="AX270" s="10" t="s">
        <v>87</v>
      </c>
      <c r="AY270" s="172" t="s">
        <v>149</v>
      </c>
    </row>
    <row r="271" spans="2:65" s="1" customFormat="1" ht="27.95" customHeight="1">
      <c r="B271" s="125"/>
      <c r="C271" s="189">
        <v>67</v>
      </c>
      <c r="D271" s="189" t="s">
        <v>254</v>
      </c>
      <c r="E271" s="190" t="s">
        <v>413</v>
      </c>
      <c r="F271" s="288" t="s">
        <v>414</v>
      </c>
      <c r="G271" s="288"/>
      <c r="H271" s="288"/>
      <c r="I271" s="288"/>
      <c r="J271" s="191" t="s">
        <v>367</v>
      </c>
      <c r="K271" s="192">
        <v>2</v>
      </c>
      <c r="L271" s="193">
        <v>0</v>
      </c>
      <c r="M271" s="289"/>
      <c r="N271" s="289"/>
      <c r="O271" s="290"/>
      <c r="P271" s="278">
        <f>ROUND(V271*K271,2)</f>
        <v>0</v>
      </c>
      <c r="Q271" s="278"/>
      <c r="R271" s="128"/>
      <c r="T271" s="161" t="s">
        <v>5</v>
      </c>
      <c r="U271" s="44" t="s">
        <v>42</v>
      </c>
      <c r="V271" s="110">
        <f>L271+M271</f>
        <v>0</v>
      </c>
      <c r="W271" s="110">
        <f>ROUND(L271*K271,2)</f>
        <v>0</v>
      </c>
      <c r="X271" s="110">
        <f>ROUND(M271*K271,2)</f>
        <v>0</v>
      </c>
      <c r="Y271" s="162">
        <v>0</v>
      </c>
      <c r="Z271" s="162">
        <f>Y271*K271</f>
        <v>0</v>
      </c>
      <c r="AA271" s="162">
        <v>0</v>
      </c>
      <c r="AB271" s="162">
        <f>AA271*K271</f>
        <v>0</v>
      </c>
      <c r="AC271" s="162">
        <v>0</v>
      </c>
      <c r="AD271" s="163">
        <f>AC271*K271</f>
        <v>0</v>
      </c>
      <c r="AR271" s="21" t="s">
        <v>176</v>
      </c>
      <c r="AT271" s="21" t="s">
        <v>254</v>
      </c>
      <c r="AU271" s="21" t="s">
        <v>155</v>
      </c>
      <c r="AY271" s="21" t="s">
        <v>149</v>
      </c>
      <c r="BE271" s="164">
        <f>IF(U271="základní",P271,0)</f>
        <v>0</v>
      </c>
      <c r="BF271" s="164">
        <f>IF(U271="snížená",P271,0)</f>
        <v>0</v>
      </c>
      <c r="BG271" s="164">
        <f>IF(U271="zákl. přenesená",P271,0)</f>
        <v>0</v>
      </c>
      <c r="BH271" s="164">
        <f>IF(U271="sníž. přenesená",P271,0)</f>
        <v>0</v>
      </c>
      <c r="BI271" s="164">
        <f>IF(U271="nulová",P271,0)</f>
        <v>0</v>
      </c>
      <c r="BJ271" s="21" t="s">
        <v>87</v>
      </c>
      <c r="BK271" s="164">
        <f>ROUND(V271*K271,2)</f>
        <v>0</v>
      </c>
      <c r="BL271" s="21" t="s">
        <v>154</v>
      </c>
      <c r="BM271" s="21" t="s">
        <v>415</v>
      </c>
    </row>
    <row r="272" spans="2:65" s="10" customFormat="1" ht="31.5" customHeight="1">
      <c r="B272" s="165"/>
      <c r="C272" s="166"/>
      <c r="D272" s="166"/>
      <c r="E272" s="167" t="s">
        <v>5</v>
      </c>
      <c r="F272" s="280" t="s">
        <v>416</v>
      </c>
      <c r="G272" s="281"/>
      <c r="H272" s="281"/>
      <c r="I272" s="281"/>
      <c r="J272" s="166"/>
      <c r="K272" s="168">
        <v>2</v>
      </c>
      <c r="L272" s="166"/>
      <c r="M272" s="166"/>
      <c r="N272" s="166"/>
      <c r="O272" s="166"/>
      <c r="P272" s="166"/>
      <c r="Q272" s="166"/>
      <c r="R272" s="169"/>
      <c r="T272" s="170"/>
      <c r="U272" s="166"/>
      <c r="V272" s="166"/>
      <c r="W272" s="166"/>
      <c r="X272" s="166"/>
      <c r="Y272" s="166"/>
      <c r="Z272" s="166"/>
      <c r="AA272" s="166"/>
      <c r="AB272" s="166"/>
      <c r="AC272" s="166"/>
      <c r="AD272" s="171"/>
      <c r="AT272" s="172" t="s">
        <v>199</v>
      </c>
      <c r="AU272" s="172" t="s">
        <v>155</v>
      </c>
      <c r="AV272" s="10" t="s">
        <v>101</v>
      </c>
      <c r="AW272" s="10" t="s">
        <v>7</v>
      </c>
      <c r="AX272" s="10" t="s">
        <v>87</v>
      </c>
      <c r="AY272" s="172" t="s">
        <v>149</v>
      </c>
    </row>
    <row r="273" spans="2:65" s="1" customFormat="1" ht="27.95" customHeight="1">
      <c r="B273" s="125"/>
      <c r="C273" s="189">
        <v>68</v>
      </c>
      <c r="D273" s="189" t="s">
        <v>254</v>
      </c>
      <c r="E273" s="190" t="s">
        <v>417</v>
      </c>
      <c r="F273" s="288" t="s">
        <v>418</v>
      </c>
      <c r="G273" s="288"/>
      <c r="H273" s="288"/>
      <c r="I273" s="288"/>
      <c r="J273" s="191" t="s">
        <v>367</v>
      </c>
      <c r="K273" s="192">
        <v>1</v>
      </c>
      <c r="L273" s="193">
        <v>0</v>
      </c>
      <c r="M273" s="289"/>
      <c r="N273" s="289"/>
      <c r="O273" s="290"/>
      <c r="P273" s="278">
        <f>ROUND(V273*K273,2)</f>
        <v>0</v>
      </c>
      <c r="Q273" s="278"/>
      <c r="R273" s="128"/>
      <c r="T273" s="161" t="s">
        <v>5</v>
      </c>
      <c r="U273" s="44" t="s">
        <v>42</v>
      </c>
      <c r="V273" s="110">
        <f>L273+M273</f>
        <v>0</v>
      </c>
      <c r="W273" s="110">
        <f>ROUND(L273*K273,2)</f>
        <v>0</v>
      </c>
      <c r="X273" s="110">
        <f>ROUND(M273*K273,2)</f>
        <v>0</v>
      </c>
      <c r="Y273" s="162">
        <v>0</v>
      </c>
      <c r="Z273" s="162">
        <f>Y273*K273</f>
        <v>0</v>
      </c>
      <c r="AA273" s="162">
        <v>0</v>
      </c>
      <c r="AB273" s="162">
        <f>AA273*K273</f>
        <v>0</v>
      </c>
      <c r="AC273" s="162">
        <v>0</v>
      </c>
      <c r="AD273" s="163">
        <f>AC273*K273</f>
        <v>0</v>
      </c>
      <c r="AR273" s="21" t="s">
        <v>176</v>
      </c>
      <c r="AT273" s="21" t="s">
        <v>254</v>
      </c>
      <c r="AU273" s="21" t="s">
        <v>155</v>
      </c>
      <c r="AY273" s="21" t="s">
        <v>149</v>
      </c>
      <c r="BE273" s="164">
        <f>IF(U273="základní",P273,0)</f>
        <v>0</v>
      </c>
      <c r="BF273" s="164">
        <f>IF(U273="snížená",P273,0)</f>
        <v>0</v>
      </c>
      <c r="BG273" s="164">
        <f>IF(U273="zákl. přenesená",P273,0)</f>
        <v>0</v>
      </c>
      <c r="BH273" s="164">
        <f>IF(U273="sníž. přenesená",P273,0)</f>
        <v>0</v>
      </c>
      <c r="BI273" s="164">
        <f>IF(U273="nulová",P273,0)</f>
        <v>0</v>
      </c>
      <c r="BJ273" s="21" t="s">
        <v>87</v>
      </c>
      <c r="BK273" s="164">
        <f>ROUND(V273*K273,2)</f>
        <v>0</v>
      </c>
      <c r="BL273" s="21" t="s">
        <v>154</v>
      </c>
      <c r="BM273" s="21" t="s">
        <v>419</v>
      </c>
    </row>
    <row r="274" spans="2:65" s="10" customFormat="1" ht="31.5" customHeight="1">
      <c r="B274" s="165"/>
      <c r="C274" s="166"/>
      <c r="D274" s="166"/>
      <c r="E274" s="167" t="s">
        <v>5</v>
      </c>
      <c r="F274" s="280" t="s">
        <v>420</v>
      </c>
      <c r="G274" s="281"/>
      <c r="H274" s="281"/>
      <c r="I274" s="281"/>
      <c r="J274" s="166"/>
      <c r="K274" s="168">
        <v>1</v>
      </c>
      <c r="L274" s="166"/>
      <c r="M274" s="166"/>
      <c r="N274" s="166"/>
      <c r="O274" s="166"/>
      <c r="P274" s="166"/>
      <c r="Q274" s="166"/>
      <c r="R274" s="169"/>
      <c r="T274" s="170"/>
      <c r="U274" s="166"/>
      <c r="V274" s="166"/>
      <c r="W274" s="166"/>
      <c r="X274" s="166"/>
      <c r="Y274" s="166"/>
      <c r="Z274" s="166"/>
      <c r="AA274" s="166"/>
      <c r="AB274" s="166"/>
      <c r="AC274" s="166"/>
      <c r="AD274" s="171"/>
      <c r="AT274" s="172" t="s">
        <v>199</v>
      </c>
      <c r="AU274" s="172" t="s">
        <v>155</v>
      </c>
      <c r="AV274" s="10" t="s">
        <v>101</v>
      </c>
      <c r="AW274" s="10" t="s">
        <v>7</v>
      </c>
      <c r="AX274" s="10" t="s">
        <v>87</v>
      </c>
      <c r="AY274" s="172" t="s">
        <v>149</v>
      </c>
    </row>
    <row r="275" spans="2:65" s="1" customFormat="1" ht="27.95" customHeight="1">
      <c r="B275" s="125"/>
      <c r="C275" s="189">
        <v>69</v>
      </c>
      <c r="D275" s="189" t="s">
        <v>254</v>
      </c>
      <c r="E275" s="190" t="s">
        <v>421</v>
      </c>
      <c r="F275" s="288" t="s">
        <v>422</v>
      </c>
      <c r="G275" s="288"/>
      <c r="H275" s="288"/>
      <c r="I275" s="288"/>
      <c r="J275" s="191" t="s">
        <v>367</v>
      </c>
      <c r="K275" s="192">
        <v>1</v>
      </c>
      <c r="L275" s="193">
        <v>0</v>
      </c>
      <c r="M275" s="289"/>
      <c r="N275" s="289"/>
      <c r="O275" s="290"/>
      <c r="P275" s="278">
        <f>ROUND(V275*K275,2)</f>
        <v>0</v>
      </c>
      <c r="Q275" s="278"/>
      <c r="R275" s="128"/>
      <c r="T275" s="161" t="s">
        <v>5</v>
      </c>
      <c r="U275" s="44" t="s">
        <v>42</v>
      </c>
      <c r="V275" s="110">
        <f>L275+M275</f>
        <v>0</v>
      </c>
      <c r="W275" s="110">
        <f>ROUND(L275*K275,2)</f>
        <v>0</v>
      </c>
      <c r="X275" s="110">
        <f>ROUND(M275*K275,2)</f>
        <v>0</v>
      </c>
      <c r="Y275" s="162">
        <v>0</v>
      </c>
      <c r="Z275" s="162">
        <f>Y275*K275</f>
        <v>0</v>
      </c>
      <c r="AA275" s="162">
        <v>0</v>
      </c>
      <c r="AB275" s="162">
        <f>AA275*K275</f>
        <v>0</v>
      </c>
      <c r="AC275" s="162">
        <v>0</v>
      </c>
      <c r="AD275" s="163">
        <f>AC275*K275</f>
        <v>0</v>
      </c>
      <c r="AR275" s="21" t="s">
        <v>176</v>
      </c>
      <c r="AT275" s="21" t="s">
        <v>254</v>
      </c>
      <c r="AU275" s="21" t="s">
        <v>155</v>
      </c>
      <c r="AY275" s="21" t="s">
        <v>149</v>
      </c>
      <c r="BE275" s="164">
        <f>IF(U275="základní",P275,0)</f>
        <v>0</v>
      </c>
      <c r="BF275" s="164">
        <f>IF(U275="snížená",P275,0)</f>
        <v>0</v>
      </c>
      <c r="BG275" s="164">
        <f>IF(U275="zákl. přenesená",P275,0)</f>
        <v>0</v>
      </c>
      <c r="BH275" s="164">
        <f>IF(U275="sníž. přenesená",P275,0)</f>
        <v>0</v>
      </c>
      <c r="BI275" s="164">
        <f>IF(U275="nulová",P275,0)</f>
        <v>0</v>
      </c>
      <c r="BJ275" s="21" t="s">
        <v>87</v>
      </c>
      <c r="BK275" s="164">
        <f>ROUND(V275*K275,2)</f>
        <v>0</v>
      </c>
      <c r="BL275" s="21" t="s">
        <v>154</v>
      </c>
      <c r="BM275" s="21" t="s">
        <v>423</v>
      </c>
    </row>
    <row r="276" spans="2:65" s="10" customFormat="1" ht="31.5" customHeight="1">
      <c r="B276" s="165"/>
      <c r="C276" s="166"/>
      <c r="D276" s="166"/>
      <c r="E276" s="167" t="s">
        <v>5</v>
      </c>
      <c r="F276" s="280" t="s">
        <v>424</v>
      </c>
      <c r="G276" s="281"/>
      <c r="H276" s="281"/>
      <c r="I276" s="281"/>
      <c r="J276" s="166"/>
      <c r="K276" s="168">
        <v>1</v>
      </c>
      <c r="L276" s="166"/>
      <c r="M276" s="166"/>
      <c r="N276" s="166"/>
      <c r="O276" s="166"/>
      <c r="P276" s="166"/>
      <c r="Q276" s="166"/>
      <c r="R276" s="169"/>
      <c r="T276" s="170"/>
      <c r="U276" s="166"/>
      <c r="V276" s="166"/>
      <c r="W276" s="166"/>
      <c r="X276" s="166"/>
      <c r="Y276" s="166"/>
      <c r="Z276" s="166"/>
      <c r="AA276" s="166"/>
      <c r="AB276" s="166"/>
      <c r="AC276" s="166"/>
      <c r="AD276" s="171"/>
      <c r="AT276" s="172" t="s">
        <v>199</v>
      </c>
      <c r="AU276" s="172" t="s">
        <v>155</v>
      </c>
      <c r="AV276" s="10" t="s">
        <v>101</v>
      </c>
      <c r="AW276" s="10" t="s">
        <v>7</v>
      </c>
      <c r="AX276" s="10" t="s">
        <v>87</v>
      </c>
      <c r="AY276" s="172" t="s">
        <v>149</v>
      </c>
    </row>
    <row r="277" spans="2:65" s="1" customFormat="1" ht="22.5" customHeight="1">
      <c r="B277" s="125"/>
      <c r="C277" s="189">
        <v>70</v>
      </c>
      <c r="D277" s="189" t="s">
        <v>254</v>
      </c>
      <c r="E277" s="190" t="s">
        <v>425</v>
      </c>
      <c r="F277" s="288" t="s">
        <v>426</v>
      </c>
      <c r="G277" s="288"/>
      <c r="H277" s="288"/>
      <c r="I277" s="288"/>
      <c r="J277" s="191" t="s">
        <v>367</v>
      </c>
      <c r="K277" s="192">
        <v>30</v>
      </c>
      <c r="L277" s="193">
        <v>0</v>
      </c>
      <c r="M277" s="289"/>
      <c r="N277" s="289"/>
      <c r="O277" s="290"/>
      <c r="P277" s="278">
        <f>ROUND(V277*K277,2)</f>
        <v>0</v>
      </c>
      <c r="Q277" s="278"/>
      <c r="R277" s="128"/>
      <c r="T277" s="161" t="s">
        <v>5</v>
      </c>
      <c r="U277" s="44" t="s">
        <v>42</v>
      </c>
      <c r="V277" s="110">
        <f>L277+M277</f>
        <v>0</v>
      </c>
      <c r="W277" s="110">
        <f>ROUND(L277*K277,2)</f>
        <v>0</v>
      </c>
      <c r="X277" s="110">
        <f>ROUND(M277*K277,2)</f>
        <v>0</v>
      </c>
      <c r="Y277" s="162">
        <v>0</v>
      </c>
      <c r="Z277" s="162">
        <f>Y277*K277</f>
        <v>0</v>
      </c>
      <c r="AA277" s="162">
        <v>0</v>
      </c>
      <c r="AB277" s="162">
        <f>AA277*K277</f>
        <v>0</v>
      </c>
      <c r="AC277" s="162">
        <v>0</v>
      </c>
      <c r="AD277" s="163">
        <f>AC277*K277</f>
        <v>0</v>
      </c>
      <c r="AR277" s="21" t="s">
        <v>176</v>
      </c>
      <c r="AT277" s="21" t="s">
        <v>254</v>
      </c>
      <c r="AU277" s="21" t="s">
        <v>155</v>
      </c>
      <c r="AY277" s="21" t="s">
        <v>149</v>
      </c>
      <c r="BE277" s="164">
        <f>IF(U277="základní",P277,0)</f>
        <v>0</v>
      </c>
      <c r="BF277" s="164">
        <f>IF(U277="snížená",P277,0)</f>
        <v>0</v>
      </c>
      <c r="BG277" s="164">
        <f>IF(U277="zákl. přenesená",P277,0)</f>
        <v>0</v>
      </c>
      <c r="BH277" s="164">
        <f>IF(U277="sníž. přenesená",P277,0)</f>
        <v>0</v>
      </c>
      <c r="BI277" s="164">
        <f>IF(U277="nulová",P277,0)</f>
        <v>0</v>
      </c>
      <c r="BJ277" s="21" t="s">
        <v>87</v>
      </c>
      <c r="BK277" s="164">
        <f>ROUND(V277*K277,2)</f>
        <v>0</v>
      </c>
      <c r="BL277" s="21" t="s">
        <v>154</v>
      </c>
      <c r="BM277" s="21" t="s">
        <v>427</v>
      </c>
    </row>
    <row r="278" spans="2:65" s="10" customFormat="1" ht="18" customHeight="1">
      <c r="B278" s="165"/>
      <c r="C278" s="166"/>
      <c r="D278" s="166"/>
      <c r="E278" s="167" t="s">
        <v>5</v>
      </c>
      <c r="F278" s="280" t="s">
        <v>428</v>
      </c>
      <c r="G278" s="281"/>
      <c r="H278" s="281"/>
      <c r="I278" s="281"/>
      <c r="J278" s="166"/>
      <c r="K278" s="168">
        <v>10</v>
      </c>
      <c r="L278" s="166"/>
      <c r="M278" s="166"/>
      <c r="N278" s="166"/>
      <c r="O278" s="166"/>
      <c r="P278" s="166"/>
      <c r="Q278" s="166"/>
      <c r="R278" s="169"/>
      <c r="T278" s="170"/>
      <c r="U278" s="166"/>
      <c r="V278" s="166"/>
      <c r="W278" s="166"/>
      <c r="X278" s="166"/>
      <c r="Y278" s="166"/>
      <c r="Z278" s="166"/>
      <c r="AA278" s="166"/>
      <c r="AB278" s="166"/>
      <c r="AC278" s="166"/>
      <c r="AD278" s="171"/>
      <c r="AT278" s="172" t="s">
        <v>199</v>
      </c>
      <c r="AU278" s="172" t="s">
        <v>155</v>
      </c>
      <c r="AV278" s="10" t="s">
        <v>101</v>
      </c>
      <c r="AW278" s="10" t="s">
        <v>7</v>
      </c>
      <c r="AX278" s="10" t="s">
        <v>79</v>
      </c>
      <c r="AY278" s="172" t="s">
        <v>149</v>
      </c>
    </row>
    <row r="279" spans="2:65" s="10" customFormat="1" ht="18" customHeight="1">
      <c r="B279" s="165"/>
      <c r="C279" s="166"/>
      <c r="D279" s="166"/>
      <c r="E279" s="167" t="s">
        <v>5</v>
      </c>
      <c r="F279" s="282" t="s">
        <v>429</v>
      </c>
      <c r="G279" s="283"/>
      <c r="H279" s="283"/>
      <c r="I279" s="283"/>
      <c r="J279" s="166"/>
      <c r="K279" s="168">
        <v>20</v>
      </c>
      <c r="L279" s="166"/>
      <c r="M279" s="166"/>
      <c r="N279" s="166"/>
      <c r="O279" s="166"/>
      <c r="P279" s="166"/>
      <c r="Q279" s="166"/>
      <c r="R279" s="169"/>
      <c r="T279" s="170"/>
      <c r="U279" s="166"/>
      <c r="V279" s="166"/>
      <c r="W279" s="166"/>
      <c r="X279" s="166"/>
      <c r="Y279" s="166"/>
      <c r="Z279" s="166"/>
      <c r="AA279" s="166"/>
      <c r="AB279" s="166"/>
      <c r="AC279" s="166"/>
      <c r="AD279" s="171"/>
      <c r="AT279" s="172" t="s">
        <v>199</v>
      </c>
      <c r="AU279" s="172" t="s">
        <v>155</v>
      </c>
      <c r="AV279" s="10" t="s">
        <v>101</v>
      </c>
      <c r="AW279" s="10" t="s">
        <v>7</v>
      </c>
      <c r="AX279" s="10" t="s">
        <v>79</v>
      </c>
      <c r="AY279" s="172" t="s">
        <v>149</v>
      </c>
    </row>
    <row r="280" spans="2:65" s="11" customFormat="1" ht="18" customHeight="1">
      <c r="B280" s="173"/>
      <c r="C280" s="174"/>
      <c r="D280" s="174"/>
      <c r="E280" s="175" t="s">
        <v>5</v>
      </c>
      <c r="F280" s="284" t="s">
        <v>233</v>
      </c>
      <c r="G280" s="285"/>
      <c r="H280" s="285"/>
      <c r="I280" s="285"/>
      <c r="J280" s="174"/>
      <c r="K280" s="176">
        <v>30</v>
      </c>
      <c r="L280" s="174"/>
      <c r="M280" s="174"/>
      <c r="N280" s="174"/>
      <c r="O280" s="174"/>
      <c r="P280" s="174"/>
      <c r="Q280" s="174"/>
      <c r="R280" s="177"/>
      <c r="T280" s="178"/>
      <c r="U280" s="174"/>
      <c r="V280" s="174"/>
      <c r="W280" s="174"/>
      <c r="X280" s="174"/>
      <c r="Y280" s="174"/>
      <c r="Z280" s="174"/>
      <c r="AA280" s="174"/>
      <c r="AB280" s="174"/>
      <c r="AC280" s="174"/>
      <c r="AD280" s="179"/>
      <c r="AT280" s="180" t="s">
        <v>199</v>
      </c>
      <c r="AU280" s="180" t="s">
        <v>155</v>
      </c>
      <c r="AV280" s="11" t="s">
        <v>154</v>
      </c>
      <c r="AW280" s="11" t="s">
        <v>7</v>
      </c>
      <c r="AX280" s="11" t="s">
        <v>87</v>
      </c>
      <c r="AY280" s="180" t="s">
        <v>149</v>
      </c>
    </row>
    <row r="281" spans="2:65" s="1" customFormat="1" ht="27.95" customHeight="1">
      <c r="B281" s="125"/>
      <c r="C281" s="189">
        <v>71</v>
      </c>
      <c r="D281" s="189" t="s">
        <v>254</v>
      </c>
      <c r="E281" s="190" t="s">
        <v>430</v>
      </c>
      <c r="F281" s="288" t="s">
        <v>643</v>
      </c>
      <c r="G281" s="288"/>
      <c r="H281" s="288"/>
      <c r="I281" s="288"/>
      <c r="J281" s="191" t="s">
        <v>367</v>
      </c>
      <c r="K281" s="192">
        <v>2</v>
      </c>
      <c r="L281" s="193">
        <v>0</v>
      </c>
      <c r="M281" s="289"/>
      <c r="N281" s="289"/>
      <c r="O281" s="290"/>
      <c r="P281" s="278">
        <f>ROUND(V281*K281,2)</f>
        <v>0</v>
      </c>
      <c r="Q281" s="278"/>
      <c r="R281" s="128"/>
      <c r="T281" s="161" t="s">
        <v>5</v>
      </c>
      <c r="U281" s="44" t="s">
        <v>42</v>
      </c>
      <c r="V281" s="110">
        <f>L281+M281</f>
        <v>0</v>
      </c>
      <c r="W281" s="110">
        <f>ROUND(L281*K281,2)</f>
        <v>0</v>
      </c>
      <c r="X281" s="110">
        <f>ROUND(M281*K281,2)</f>
        <v>0</v>
      </c>
      <c r="Y281" s="162">
        <v>0</v>
      </c>
      <c r="Z281" s="162">
        <f>Y281*K281</f>
        <v>0</v>
      </c>
      <c r="AA281" s="162">
        <v>0</v>
      </c>
      <c r="AB281" s="162">
        <f>AA281*K281</f>
        <v>0</v>
      </c>
      <c r="AC281" s="162">
        <v>0</v>
      </c>
      <c r="AD281" s="163">
        <f>AC281*K281</f>
        <v>0</v>
      </c>
      <c r="AR281" s="21" t="s">
        <v>176</v>
      </c>
      <c r="AT281" s="21" t="s">
        <v>254</v>
      </c>
      <c r="AU281" s="21" t="s">
        <v>155</v>
      </c>
      <c r="AY281" s="21" t="s">
        <v>149</v>
      </c>
      <c r="BE281" s="164">
        <f>IF(U281="základní",P281,0)</f>
        <v>0</v>
      </c>
      <c r="BF281" s="164">
        <f>IF(U281="snížená",P281,0)</f>
        <v>0</v>
      </c>
      <c r="BG281" s="164">
        <f>IF(U281="zákl. přenesená",P281,0)</f>
        <v>0</v>
      </c>
      <c r="BH281" s="164">
        <f>IF(U281="sníž. přenesená",P281,0)</f>
        <v>0</v>
      </c>
      <c r="BI281" s="164">
        <f>IF(U281="nulová",P281,0)</f>
        <v>0</v>
      </c>
      <c r="BJ281" s="21" t="s">
        <v>87</v>
      </c>
      <c r="BK281" s="164">
        <f>ROUND(V281*K281,2)</f>
        <v>0</v>
      </c>
      <c r="BL281" s="21" t="s">
        <v>154</v>
      </c>
      <c r="BM281" s="21" t="s">
        <v>431</v>
      </c>
    </row>
    <row r="282" spans="2:65" s="1" customFormat="1" ht="22.5" customHeight="1">
      <c r="B282" s="125"/>
      <c r="C282" s="189">
        <v>72</v>
      </c>
      <c r="D282" s="189" t="s">
        <v>254</v>
      </c>
      <c r="E282" s="190" t="s">
        <v>432</v>
      </c>
      <c r="F282" s="288" t="s">
        <v>433</v>
      </c>
      <c r="G282" s="288"/>
      <c r="H282" s="288"/>
      <c r="I282" s="288"/>
      <c r="J282" s="191" t="s">
        <v>434</v>
      </c>
      <c r="K282" s="192">
        <v>6</v>
      </c>
      <c r="L282" s="193">
        <v>0</v>
      </c>
      <c r="M282" s="289"/>
      <c r="N282" s="289"/>
      <c r="O282" s="290"/>
      <c r="P282" s="278">
        <f>ROUND(V282*K282,2)</f>
        <v>0</v>
      </c>
      <c r="Q282" s="278"/>
      <c r="R282" s="128"/>
      <c r="T282" s="161" t="s">
        <v>5</v>
      </c>
      <c r="U282" s="44" t="s">
        <v>42</v>
      </c>
      <c r="V282" s="110">
        <f>L282+M282</f>
        <v>0</v>
      </c>
      <c r="W282" s="110">
        <f>ROUND(L282*K282,2)</f>
        <v>0</v>
      </c>
      <c r="X282" s="110">
        <f>ROUND(M282*K282,2)</f>
        <v>0</v>
      </c>
      <c r="Y282" s="162">
        <v>0</v>
      </c>
      <c r="Z282" s="162">
        <f>Y282*K282</f>
        <v>0</v>
      </c>
      <c r="AA282" s="162">
        <v>0</v>
      </c>
      <c r="AB282" s="162">
        <f>AA282*K282</f>
        <v>0</v>
      </c>
      <c r="AC282" s="162">
        <v>0</v>
      </c>
      <c r="AD282" s="163">
        <f>AC282*K282</f>
        <v>0</v>
      </c>
      <c r="AR282" s="21" t="s">
        <v>176</v>
      </c>
      <c r="AT282" s="21" t="s">
        <v>254</v>
      </c>
      <c r="AU282" s="21" t="s">
        <v>155</v>
      </c>
      <c r="AY282" s="21" t="s">
        <v>149</v>
      </c>
      <c r="BE282" s="164">
        <f>IF(U282="základní",P282,0)</f>
        <v>0</v>
      </c>
      <c r="BF282" s="164">
        <f>IF(U282="snížená",P282,0)</f>
        <v>0</v>
      </c>
      <c r="BG282" s="164">
        <f>IF(U282="zákl. přenesená",P282,0)</f>
        <v>0</v>
      </c>
      <c r="BH282" s="164">
        <f>IF(U282="sníž. přenesená",P282,0)</f>
        <v>0</v>
      </c>
      <c r="BI282" s="164">
        <f>IF(U282="nulová",P282,0)</f>
        <v>0</v>
      </c>
      <c r="BJ282" s="21" t="s">
        <v>87</v>
      </c>
      <c r="BK282" s="164">
        <f>ROUND(V282*K282,2)</f>
        <v>0</v>
      </c>
      <c r="BL282" s="21" t="s">
        <v>154</v>
      </c>
      <c r="BM282" s="21" t="s">
        <v>435</v>
      </c>
    </row>
    <row r="283" spans="2:65" s="1" customFormat="1" ht="31.5" customHeight="1">
      <c r="B283" s="125"/>
      <c r="C283" s="156">
        <v>73</v>
      </c>
      <c r="D283" s="156" t="s">
        <v>150</v>
      </c>
      <c r="E283" s="157" t="s">
        <v>436</v>
      </c>
      <c r="F283" s="277" t="s">
        <v>437</v>
      </c>
      <c r="G283" s="277"/>
      <c r="H283" s="277"/>
      <c r="I283" s="277"/>
      <c r="J283" s="158" t="s">
        <v>341</v>
      </c>
      <c r="K283" s="159">
        <v>1</v>
      </c>
      <c r="L283" s="160">
        <v>0</v>
      </c>
      <c r="M283" s="278">
        <v>0</v>
      </c>
      <c r="N283" s="278"/>
      <c r="O283" s="278"/>
      <c r="P283" s="278">
        <f>ROUND(V283*K283,2)</f>
        <v>0</v>
      </c>
      <c r="Q283" s="278"/>
      <c r="R283" s="128"/>
      <c r="T283" s="161" t="s">
        <v>5</v>
      </c>
      <c r="U283" s="44" t="s">
        <v>42</v>
      </c>
      <c r="V283" s="110">
        <f>L283+M283</f>
        <v>0</v>
      </c>
      <c r="W283" s="110">
        <f>ROUND(L283*K283,2)</f>
        <v>0</v>
      </c>
      <c r="X283" s="110">
        <f>ROUND(M283*K283,2)</f>
        <v>0</v>
      </c>
      <c r="Y283" s="162">
        <v>0.75900000000000001</v>
      </c>
      <c r="Z283" s="162">
        <f>Y283*K283</f>
        <v>0.75900000000000001</v>
      </c>
      <c r="AA283" s="162">
        <v>1.6100000000000001E-3</v>
      </c>
      <c r="AB283" s="162">
        <f>AA283*K283</f>
        <v>1.6100000000000001E-3</v>
      </c>
      <c r="AC283" s="162">
        <v>0</v>
      </c>
      <c r="AD283" s="163">
        <f>AC283*K283</f>
        <v>0</v>
      </c>
      <c r="AR283" s="21" t="s">
        <v>154</v>
      </c>
      <c r="AT283" s="21" t="s">
        <v>150</v>
      </c>
      <c r="AU283" s="21" t="s">
        <v>155</v>
      </c>
      <c r="AY283" s="21" t="s">
        <v>149</v>
      </c>
      <c r="BE283" s="164">
        <f>IF(U283="základní",P283,0)</f>
        <v>0</v>
      </c>
      <c r="BF283" s="164">
        <f>IF(U283="snížená",P283,0)</f>
        <v>0</v>
      </c>
      <c r="BG283" s="164">
        <f>IF(U283="zákl. přenesená",P283,0)</f>
        <v>0</v>
      </c>
      <c r="BH283" s="164">
        <f>IF(U283="sníž. přenesená",P283,0)</f>
        <v>0</v>
      </c>
      <c r="BI283" s="164">
        <f>IF(U283="nulová",P283,0)</f>
        <v>0</v>
      </c>
      <c r="BJ283" s="21" t="s">
        <v>87</v>
      </c>
      <c r="BK283" s="164">
        <f>ROUND(V283*K283,2)</f>
        <v>0</v>
      </c>
      <c r="BL283" s="21" t="s">
        <v>154</v>
      </c>
      <c r="BM283" s="21" t="s">
        <v>438</v>
      </c>
    </row>
    <row r="284" spans="2:65" s="1" customFormat="1" ht="22.5" customHeight="1">
      <c r="B284" s="125"/>
      <c r="C284" s="189">
        <v>74</v>
      </c>
      <c r="D284" s="189" t="s">
        <v>254</v>
      </c>
      <c r="E284" s="190" t="s">
        <v>439</v>
      </c>
      <c r="F284" s="288" t="s">
        <v>440</v>
      </c>
      <c r="G284" s="288"/>
      <c r="H284" s="288"/>
      <c r="I284" s="288"/>
      <c r="J284" s="191" t="s">
        <v>367</v>
      </c>
      <c r="K284" s="192">
        <v>1</v>
      </c>
      <c r="L284" s="193">
        <v>0</v>
      </c>
      <c r="M284" s="289"/>
      <c r="N284" s="289"/>
      <c r="O284" s="290"/>
      <c r="P284" s="278">
        <f>ROUND(V284*K284,2)</f>
        <v>0</v>
      </c>
      <c r="Q284" s="278"/>
      <c r="R284" s="128"/>
      <c r="T284" s="161" t="s">
        <v>5</v>
      </c>
      <c r="U284" s="44" t="s">
        <v>42</v>
      </c>
      <c r="V284" s="110">
        <f>L284+M284</f>
        <v>0</v>
      </c>
      <c r="W284" s="110">
        <f>ROUND(L284*K284,2)</f>
        <v>0</v>
      </c>
      <c r="X284" s="110">
        <f>ROUND(M284*K284,2)</f>
        <v>0</v>
      </c>
      <c r="Y284" s="162">
        <v>0</v>
      </c>
      <c r="Z284" s="162">
        <f>Y284*K284</f>
        <v>0</v>
      </c>
      <c r="AA284" s="162">
        <v>0</v>
      </c>
      <c r="AB284" s="162">
        <f>AA284*K284</f>
        <v>0</v>
      </c>
      <c r="AC284" s="162">
        <v>0</v>
      </c>
      <c r="AD284" s="163">
        <f>AC284*K284</f>
        <v>0</v>
      </c>
      <c r="AR284" s="21" t="s">
        <v>176</v>
      </c>
      <c r="AT284" s="21" t="s">
        <v>254</v>
      </c>
      <c r="AU284" s="21" t="s">
        <v>155</v>
      </c>
      <c r="AY284" s="21" t="s">
        <v>149</v>
      </c>
      <c r="BE284" s="164">
        <f>IF(U284="základní",P284,0)</f>
        <v>0</v>
      </c>
      <c r="BF284" s="164">
        <f>IF(U284="snížená",P284,0)</f>
        <v>0</v>
      </c>
      <c r="BG284" s="164">
        <f>IF(U284="zákl. přenesená",P284,0)</f>
        <v>0</v>
      </c>
      <c r="BH284" s="164">
        <f>IF(U284="sníž. přenesená",P284,0)</f>
        <v>0</v>
      </c>
      <c r="BI284" s="164">
        <f>IF(U284="nulová",P284,0)</f>
        <v>0</v>
      </c>
      <c r="BJ284" s="21" t="s">
        <v>87</v>
      </c>
      <c r="BK284" s="164">
        <f>ROUND(V284*K284,2)</f>
        <v>0</v>
      </c>
      <c r="BL284" s="21" t="s">
        <v>154</v>
      </c>
      <c r="BM284" s="21" t="s">
        <v>441</v>
      </c>
    </row>
    <row r="285" spans="2:65" s="10" customFormat="1" ht="22.5" customHeight="1">
      <c r="B285" s="165"/>
      <c r="C285" s="166"/>
      <c r="D285" s="166"/>
      <c r="E285" s="167" t="s">
        <v>5</v>
      </c>
      <c r="F285" s="280" t="s">
        <v>442</v>
      </c>
      <c r="G285" s="281"/>
      <c r="H285" s="281"/>
      <c r="I285" s="281"/>
      <c r="J285" s="166"/>
      <c r="K285" s="168">
        <v>1</v>
      </c>
      <c r="L285" s="166"/>
      <c r="M285" s="166"/>
      <c r="N285" s="166"/>
      <c r="O285" s="166"/>
      <c r="P285" s="166"/>
      <c r="Q285" s="166"/>
      <c r="R285" s="169"/>
      <c r="T285" s="170"/>
      <c r="U285" s="166"/>
      <c r="V285" s="166"/>
      <c r="W285" s="166"/>
      <c r="X285" s="166"/>
      <c r="Y285" s="166"/>
      <c r="Z285" s="166"/>
      <c r="AA285" s="166"/>
      <c r="AB285" s="166"/>
      <c r="AC285" s="166"/>
      <c r="AD285" s="171"/>
      <c r="AT285" s="172" t="s">
        <v>199</v>
      </c>
      <c r="AU285" s="172" t="s">
        <v>155</v>
      </c>
      <c r="AV285" s="10" t="s">
        <v>101</v>
      </c>
      <c r="AW285" s="10" t="s">
        <v>7</v>
      </c>
      <c r="AX285" s="10" t="s">
        <v>87</v>
      </c>
      <c r="AY285" s="172" t="s">
        <v>149</v>
      </c>
    </row>
    <row r="286" spans="2:65" s="1" customFormat="1" ht="31.5" customHeight="1">
      <c r="B286" s="125"/>
      <c r="C286" s="156">
        <v>75</v>
      </c>
      <c r="D286" s="156" t="s">
        <v>150</v>
      </c>
      <c r="E286" s="157" t="s">
        <v>443</v>
      </c>
      <c r="F286" s="277" t="s">
        <v>444</v>
      </c>
      <c r="G286" s="277"/>
      <c r="H286" s="277"/>
      <c r="I286" s="277"/>
      <c r="J286" s="158" t="s">
        <v>341</v>
      </c>
      <c r="K286" s="159">
        <v>1</v>
      </c>
      <c r="L286" s="160">
        <v>0</v>
      </c>
      <c r="M286" s="278">
        <v>0</v>
      </c>
      <c r="N286" s="278"/>
      <c r="O286" s="278"/>
      <c r="P286" s="278">
        <f>ROUND(V286*K286,2)</f>
        <v>0</v>
      </c>
      <c r="Q286" s="278"/>
      <c r="R286" s="128"/>
      <c r="T286" s="161" t="s">
        <v>5</v>
      </c>
      <c r="U286" s="44" t="s">
        <v>42</v>
      </c>
      <c r="V286" s="110">
        <f>L286+M286</f>
        <v>0</v>
      </c>
      <c r="W286" s="110">
        <f>ROUND(L286*K286,2)</f>
        <v>0</v>
      </c>
      <c r="X286" s="110">
        <f>ROUND(M286*K286,2)</f>
        <v>0</v>
      </c>
      <c r="Y286" s="162">
        <v>0.85599999999999998</v>
      </c>
      <c r="Z286" s="162">
        <f>Y286*K286</f>
        <v>0.85599999999999998</v>
      </c>
      <c r="AA286" s="162">
        <v>1.65E-3</v>
      </c>
      <c r="AB286" s="162">
        <f>AA286*K286</f>
        <v>1.65E-3</v>
      </c>
      <c r="AC286" s="162">
        <v>0</v>
      </c>
      <c r="AD286" s="163">
        <f>AC286*K286</f>
        <v>0</v>
      </c>
      <c r="AR286" s="21" t="s">
        <v>154</v>
      </c>
      <c r="AT286" s="21" t="s">
        <v>150</v>
      </c>
      <c r="AU286" s="21" t="s">
        <v>155</v>
      </c>
      <c r="AY286" s="21" t="s">
        <v>149</v>
      </c>
      <c r="BE286" s="164">
        <f>IF(U286="základní",P286,0)</f>
        <v>0</v>
      </c>
      <c r="BF286" s="164">
        <f>IF(U286="snížená",P286,0)</f>
        <v>0</v>
      </c>
      <c r="BG286" s="164">
        <f>IF(U286="zákl. přenesená",P286,0)</f>
        <v>0</v>
      </c>
      <c r="BH286" s="164">
        <f>IF(U286="sníž. přenesená",P286,0)</f>
        <v>0</v>
      </c>
      <c r="BI286" s="164">
        <f>IF(U286="nulová",P286,0)</f>
        <v>0</v>
      </c>
      <c r="BJ286" s="21" t="s">
        <v>87</v>
      </c>
      <c r="BK286" s="164">
        <f>ROUND(V286*K286,2)</f>
        <v>0</v>
      </c>
      <c r="BL286" s="21" t="s">
        <v>154</v>
      </c>
      <c r="BM286" s="21" t="s">
        <v>445</v>
      </c>
    </row>
    <row r="287" spans="2:65" s="1" customFormat="1" ht="22.5" customHeight="1">
      <c r="B287" s="125"/>
      <c r="C287" s="189">
        <v>76</v>
      </c>
      <c r="D287" s="189" t="s">
        <v>254</v>
      </c>
      <c r="E287" s="190" t="s">
        <v>446</v>
      </c>
      <c r="F287" s="288" t="s">
        <v>447</v>
      </c>
      <c r="G287" s="288"/>
      <c r="H287" s="288"/>
      <c r="I287" s="288"/>
      <c r="J287" s="191" t="s">
        <v>367</v>
      </c>
      <c r="K287" s="192">
        <v>1</v>
      </c>
      <c r="L287" s="193">
        <v>0</v>
      </c>
      <c r="M287" s="289"/>
      <c r="N287" s="289"/>
      <c r="O287" s="290"/>
      <c r="P287" s="278">
        <f>ROUND(V287*K287,2)</f>
        <v>0</v>
      </c>
      <c r="Q287" s="278"/>
      <c r="R287" s="128"/>
      <c r="T287" s="161" t="s">
        <v>5</v>
      </c>
      <c r="U287" s="44" t="s">
        <v>42</v>
      </c>
      <c r="V287" s="110">
        <f>L287+M287</f>
        <v>0</v>
      </c>
      <c r="W287" s="110">
        <f>ROUND(L287*K287,2)</f>
        <v>0</v>
      </c>
      <c r="X287" s="110">
        <f>ROUND(M287*K287,2)</f>
        <v>0</v>
      </c>
      <c r="Y287" s="162">
        <v>0</v>
      </c>
      <c r="Z287" s="162">
        <f>Y287*K287</f>
        <v>0</v>
      </c>
      <c r="AA287" s="162">
        <v>0</v>
      </c>
      <c r="AB287" s="162">
        <f>AA287*K287</f>
        <v>0</v>
      </c>
      <c r="AC287" s="162">
        <v>0</v>
      </c>
      <c r="AD287" s="163">
        <f>AC287*K287</f>
        <v>0</v>
      </c>
      <c r="AR287" s="21" t="s">
        <v>176</v>
      </c>
      <c r="AT287" s="21" t="s">
        <v>254</v>
      </c>
      <c r="AU287" s="21" t="s">
        <v>155</v>
      </c>
      <c r="AY287" s="21" t="s">
        <v>149</v>
      </c>
      <c r="BE287" s="164">
        <f>IF(U287="základní",P287,0)</f>
        <v>0</v>
      </c>
      <c r="BF287" s="164">
        <f>IF(U287="snížená",P287,0)</f>
        <v>0</v>
      </c>
      <c r="BG287" s="164">
        <f>IF(U287="zákl. přenesená",P287,0)</f>
        <v>0</v>
      </c>
      <c r="BH287" s="164">
        <f>IF(U287="sníž. přenesená",P287,0)</f>
        <v>0</v>
      </c>
      <c r="BI287" s="164">
        <f>IF(U287="nulová",P287,0)</f>
        <v>0</v>
      </c>
      <c r="BJ287" s="21" t="s">
        <v>87</v>
      </c>
      <c r="BK287" s="164">
        <f>ROUND(V287*K287,2)</f>
        <v>0</v>
      </c>
      <c r="BL287" s="21" t="s">
        <v>154</v>
      </c>
      <c r="BM287" s="21" t="s">
        <v>448</v>
      </c>
    </row>
    <row r="288" spans="2:65" s="10" customFormat="1" ht="22.5" customHeight="1">
      <c r="B288" s="165"/>
      <c r="C288" s="166"/>
      <c r="D288" s="166"/>
      <c r="E288" s="167" t="s">
        <v>5</v>
      </c>
      <c r="F288" s="280" t="s">
        <v>449</v>
      </c>
      <c r="G288" s="281"/>
      <c r="H288" s="281"/>
      <c r="I288" s="281"/>
      <c r="J288" s="166"/>
      <c r="K288" s="168">
        <v>1</v>
      </c>
      <c r="L288" s="166"/>
      <c r="M288" s="166"/>
      <c r="N288" s="166"/>
      <c r="O288" s="166"/>
      <c r="P288" s="166"/>
      <c r="Q288" s="166"/>
      <c r="R288" s="169"/>
      <c r="T288" s="170"/>
      <c r="U288" s="166"/>
      <c r="V288" s="166"/>
      <c r="W288" s="166"/>
      <c r="X288" s="166"/>
      <c r="Y288" s="166"/>
      <c r="Z288" s="166"/>
      <c r="AA288" s="166"/>
      <c r="AB288" s="166"/>
      <c r="AC288" s="166"/>
      <c r="AD288" s="171"/>
      <c r="AT288" s="172" t="s">
        <v>199</v>
      </c>
      <c r="AU288" s="172" t="s">
        <v>155</v>
      </c>
      <c r="AV288" s="10" t="s">
        <v>101</v>
      </c>
      <c r="AW288" s="10" t="s">
        <v>7</v>
      </c>
      <c r="AX288" s="10" t="s">
        <v>87</v>
      </c>
      <c r="AY288" s="172" t="s">
        <v>149</v>
      </c>
    </row>
    <row r="289" spans="2:65" s="1" customFormat="1" ht="22.5" customHeight="1">
      <c r="B289" s="125"/>
      <c r="C289" s="189">
        <v>77</v>
      </c>
      <c r="D289" s="189" t="s">
        <v>254</v>
      </c>
      <c r="E289" s="190" t="s">
        <v>450</v>
      </c>
      <c r="F289" s="288" t="s">
        <v>451</v>
      </c>
      <c r="G289" s="288"/>
      <c r="H289" s="288"/>
      <c r="I289" s="288"/>
      <c r="J289" s="191" t="s">
        <v>434</v>
      </c>
      <c r="K289" s="192">
        <v>2</v>
      </c>
      <c r="L289" s="193">
        <v>0</v>
      </c>
      <c r="M289" s="289"/>
      <c r="N289" s="289"/>
      <c r="O289" s="290"/>
      <c r="P289" s="278">
        <f>ROUND(V289*K289,2)</f>
        <v>0</v>
      </c>
      <c r="Q289" s="278"/>
      <c r="R289" s="128"/>
      <c r="T289" s="161" t="s">
        <v>5</v>
      </c>
      <c r="U289" s="44" t="s">
        <v>42</v>
      </c>
      <c r="V289" s="110">
        <f>L289+M289</f>
        <v>0</v>
      </c>
      <c r="W289" s="110">
        <f>ROUND(L289*K289,2)</f>
        <v>0</v>
      </c>
      <c r="X289" s="110">
        <f>ROUND(M289*K289,2)</f>
        <v>0</v>
      </c>
      <c r="Y289" s="162">
        <v>0</v>
      </c>
      <c r="Z289" s="162">
        <f>Y289*K289</f>
        <v>0</v>
      </c>
      <c r="AA289" s="162">
        <v>0</v>
      </c>
      <c r="AB289" s="162">
        <f>AA289*K289</f>
        <v>0</v>
      </c>
      <c r="AC289" s="162">
        <v>0</v>
      </c>
      <c r="AD289" s="163">
        <f>AC289*K289</f>
        <v>0</v>
      </c>
      <c r="AR289" s="21" t="s">
        <v>176</v>
      </c>
      <c r="AT289" s="21" t="s">
        <v>254</v>
      </c>
      <c r="AU289" s="21" t="s">
        <v>155</v>
      </c>
      <c r="AY289" s="21" t="s">
        <v>149</v>
      </c>
      <c r="BE289" s="164">
        <f>IF(U289="základní",P289,0)</f>
        <v>0</v>
      </c>
      <c r="BF289" s="164">
        <f>IF(U289="snížená",P289,0)</f>
        <v>0</v>
      </c>
      <c r="BG289" s="164">
        <f>IF(U289="zákl. přenesená",P289,0)</f>
        <v>0</v>
      </c>
      <c r="BH289" s="164">
        <f>IF(U289="sníž. přenesená",P289,0)</f>
        <v>0</v>
      </c>
      <c r="BI289" s="164">
        <f>IF(U289="nulová",P289,0)</f>
        <v>0</v>
      </c>
      <c r="BJ289" s="21" t="s">
        <v>87</v>
      </c>
      <c r="BK289" s="164">
        <f>ROUND(V289*K289,2)</f>
        <v>0</v>
      </c>
      <c r="BL289" s="21" t="s">
        <v>154</v>
      </c>
      <c r="BM289" s="21" t="s">
        <v>452</v>
      </c>
    </row>
    <row r="290" spans="2:65" s="1" customFormat="1" ht="31.5" customHeight="1">
      <c r="B290" s="125"/>
      <c r="C290" s="156">
        <v>78</v>
      </c>
      <c r="D290" s="156" t="s">
        <v>150</v>
      </c>
      <c r="E290" s="157" t="s">
        <v>453</v>
      </c>
      <c r="F290" s="277" t="s">
        <v>454</v>
      </c>
      <c r="G290" s="277"/>
      <c r="H290" s="277"/>
      <c r="I290" s="277"/>
      <c r="J290" s="158" t="s">
        <v>341</v>
      </c>
      <c r="K290" s="159">
        <v>4</v>
      </c>
      <c r="L290" s="160">
        <v>0</v>
      </c>
      <c r="M290" s="278">
        <v>0</v>
      </c>
      <c r="N290" s="278"/>
      <c r="O290" s="278"/>
      <c r="P290" s="278">
        <f>ROUND(V290*K290,2)</f>
        <v>0</v>
      </c>
      <c r="Q290" s="278"/>
      <c r="R290" s="128"/>
      <c r="T290" s="161" t="s">
        <v>5</v>
      </c>
      <c r="U290" s="44" t="s">
        <v>42</v>
      </c>
      <c r="V290" s="110">
        <f>L290+M290</f>
        <v>0</v>
      </c>
      <c r="W290" s="110">
        <f>ROUND(L290*K290,2)</f>
        <v>0</v>
      </c>
      <c r="X290" s="110">
        <f>ROUND(M290*K290,2)</f>
        <v>0</v>
      </c>
      <c r="Y290" s="162">
        <v>1.0069999999999999</v>
      </c>
      <c r="Z290" s="162">
        <f>Y290*K290</f>
        <v>4.0279999999999996</v>
      </c>
      <c r="AA290" s="162">
        <v>2.96E-3</v>
      </c>
      <c r="AB290" s="162">
        <f>AA290*K290</f>
        <v>1.184E-2</v>
      </c>
      <c r="AC290" s="162">
        <v>0</v>
      </c>
      <c r="AD290" s="163">
        <f>AC290*K290</f>
        <v>0</v>
      </c>
      <c r="AR290" s="21" t="s">
        <v>154</v>
      </c>
      <c r="AT290" s="21" t="s">
        <v>150</v>
      </c>
      <c r="AU290" s="21" t="s">
        <v>155</v>
      </c>
      <c r="AY290" s="21" t="s">
        <v>149</v>
      </c>
      <c r="BE290" s="164">
        <f>IF(U290="základní",P290,0)</f>
        <v>0</v>
      </c>
      <c r="BF290" s="164">
        <f>IF(U290="snížená",P290,0)</f>
        <v>0</v>
      </c>
      <c r="BG290" s="164">
        <f>IF(U290="zákl. přenesená",P290,0)</f>
        <v>0</v>
      </c>
      <c r="BH290" s="164">
        <f>IF(U290="sníž. přenesená",P290,0)</f>
        <v>0</v>
      </c>
      <c r="BI290" s="164">
        <f>IF(U290="nulová",P290,0)</f>
        <v>0</v>
      </c>
      <c r="BJ290" s="21" t="s">
        <v>87</v>
      </c>
      <c r="BK290" s="164">
        <f>ROUND(V290*K290,2)</f>
        <v>0</v>
      </c>
      <c r="BL290" s="21" t="s">
        <v>154</v>
      </c>
      <c r="BM290" s="21" t="s">
        <v>455</v>
      </c>
    </row>
    <row r="291" spans="2:65" s="10" customFormat="1" ht="22.5" customHeight="1">
      <c r="B291" s="165"/>
      <c r="C291" s="166"/>
      <c r="D291" s="166"/>
      <c r="E291" s="167" t="s">
        <v>5</v>
      </c>
      <c r="F291" s="280" t="s">
        <v>456</v>
      </c>
      <c r="G291" s="281"/>
      <c r="H291" s="281"/>
      <c r="I291" s="281"/>
      <c r="J291" s="166"/>
      <c r="K291" s="168">
        <v>4</v>
      </c>
      <c r="L291" s="166"/>
      <c r="M291" s="166"/>
      <c r="N291" s="166"/>
      <c r="O291" s="166"/>
      <c r="P291" s="166"/>
      <c r="Q291" s="166"/>
      <c r="R291" s="169"/>
      <c r="T291" s="170"/>
      <c r="U291" s="166"/>
      <c r="V291" s="166"/>
      <c r="W291" s="166"/>
      <c r="X291" s="166"/>
      <c r="Y291" s="166"/>
      <c r="Z291" s="166"/>
      <c r="AA291" s="166"/>
      <c r="AB291" s="166"/>
      <c r="AC291" s="166"/>
      <c r="AD291" s="171"/>
      <c r="AT291" s="172" t="s">
        <v>199</v>
      </c>
      <c r="AU291" s="172" t="s">
        <v>155</v>
      </c>
      <c r="AV291" s="10" t="s">
        <v>101</v>
      </c>
      <c r="AW291" s="10" t="s">
        <v>7</v>
      </c>
      <c r="AX291" s="10" t="s">
        <v>87</v>
      </c>
      <c r="AY291" s="172" t="s">
        <v>149</v>
      </c>
    </row>
    <row r="292" spans="2:65" s="1" customFormat="1" ht="22.5" customHeight="1">
      <c r="B292" s="125"/>
      <c r="C292" s="189">
        <v>79</v>
      </c>
      <c r="D292" s="189" t="s">
        <v>254</v>
      </c>
      <c r="E292" s="190" t="s">
        <v>457</v>
      </c>
      <c r="F292" s="288" t="s">
        <v>458</v>
      </c>
      <c r="G292" s="288"/>
      <c r="H292" s="288"/>
      <c r="I292" s="288"/>
      <c r="J292" s="191" t="s">
        <v>459</v>
      </c>
      <c r="K292" s="192">
        <v>3</v>
      </c>
      <c r="L292" s="193">
        <v>0</v>
      </c>
      <c r="M292" s="289"/>
      <c r="N292" s="289"/>
      <c r="O292" s="290"/>
      <c r="P292" s="278">
        <f>ROUND(V292*K292,2)</f>
        <v>0</v>
      </c>
      <c r="Q292" s="278"/>
      <c r="R292" s="128"/>
      <c r="T292" s="161" t="s">
        <v>5</v>
      </c>
      <c r="U292" s="44" t="s">
        <v>42</v>
      </c>
      <c r="V292" s="110">
        <f>L292+M292</f>
        <v>0</v>
      </c>
      <c r="W292" s="110">
        <f>ROUND(L292*K292,2)</f>
        <v>0</v>
      </c>
      <c r="X292" s="110">
        <f>ROUND(M292*K292,2)</f>
        <v>0</v>
      </c>
      <c r="Y292" s="162">
        <v>0</v>
      </c>
      <c r="Z292" s="162">
        <f>Y292*K292</f>
        <v>0</v>
      </c>
      <c r="AA292" s="162">
        <v>0</v>
      </c>
      <c r="AB292" s="162">
        <f>AA292*K292</f>
        <v>0</v>
      </c>
      <c r="AC292" s="162">
        <v>0</v>
      </c>
      <c r="AD292" s="163">
        <f>AC292*K292</f>
        <v>0</v>
      </c>
      <c r="AR292" s="21" t="s">
        <v>176</v>
      </c>
      <c r="AT292" s="21" t="s">
        <v>254</v>
      </c>
      <c r="AU292" s="21" t="s">
        <v>155</v>
      </c>
      <c r="AY292" s="21" t="s">
        <v>149</v>
      </c>
      <c r="BE292" s="164">
        <f>IF(U292="základní",P292,0)</f>
        <v>0</v>
      </c>
      <c r="BF292" s="164">
        <f>IF(U292="snížená",P292,0)</f>
        <v>0</v>
      </c>
      <c r="BG292" s="164">
        <f>IF(U292="zákl. přenesená",P292,0)</f>
        <v>0</v>
      </c>
      <c r="BH292" s="164">
        <f>IF(U292="sníž. přenesená",P292,0)</f>
        <v>0</v>
      </c>
      <c r="BI292" s="164">
        <f>IF(U292="nulová",P292,0)</f>
        <v>0</v>
      </c>
      <c r="BJ292" s="21" t="s">
        <v>87</v>
      </c>
      <c r="BK292" s="164">
        <f>ROUND(V292*K292,2)</f>
        <v>0</v>
      </c>
      <c r="BL292" s="21" t="s">
        <v>154</v>
      </c>
      <c r="BM292" s="21" t="s">
        <v>460</v>
      </c>
    </row>
    <row r="293" spans="2:65" s="10" customFormat="1" ht="22.5" customHeight="1">
      <c r="B293" s="165"/>
      <c r="C293" s="166"/>
      <c r="D293" s="166"/>
      <c r="E293" s="167" t="s">
        <v>5</v>
      </c>
      <c r="F293" s="280" t="s">
        <v>461</v>
      </c>
      <c r="G293" s="281"/>
      <c r="H293" s="281"/>
      <c r="I293" s="281"/>
      <c r="J293" s="166"/>
      <c r="K293" s="168">
        <v>3</v>
      </c>
      <c r="L293" s="166"/>
      <c r="M293" s="166"/>
      <c r="N293" s="166"/>
      <c r="O293" s="166"/>
      <c r="P293" s="166"/>
      <c r="Q293" s="166"/>
      <c r="R293" s="169"/>
      <c r="T293" s="170"/>
      <c r="U293" s="166"/>
      <c r="V293" s="166"/>
      <c r="W293" s="166"/>
      <c r="X293" s="166"/>
      <c r="Y293" s="166"/>
      <c r="Z293" s="166"/>
      <c r="AA293" s="166"/>
      <c r="AB293" s="166"/>
      <c r="AC293" s="166"/>
      <c r="AD293" s="171"/>
      <c r="AT293" s="172" t="s">
        <v>199</v>
      </c>
      <c r="AU293" s="172" t="s">
        <v>155</v>
      </c>
      <c r="AV293" s="10" t="s">
        <v>101</v>
      </c>
      <c r="AW293" s="10" t="s">
        <v>7</v>
      </c>
      <c r="AX293" s="10" t="s">
        <v>87</v>
      </c>
      <c r="AY293" s="172" t="s">
        <v>149</v>
      </c>
    </row>
    <row r="294" spans="2:65" s="1" customFormat="1" ht="22.5" customHeight="1">
      <c r="B294" s="125"/>
      <c r="C294" s="189">
        <v>80</v>
      </c>
      <c r="D294" s="189" t="s">
        <v>254</v>
      </c>
      <c r="E294" s="190" t="s">
        <v>462</v>
      </c>
      <c r="F294" s="288" t="s">
        <v>463</v>
      </c>
      <c r="G294" s="288"/>
      <c r="H294" s="288"/>
      <c r="I294" s="288"/>
      <c r="J294" s="191" t="s">
        <v>367</v>
      </c>
      <c r="K294" s="192">
        <v>1</v>
      </c>
      <c r="L294" s="193">
        <v>0</v>
      </c>
      <c r="M294" s="289"/>
      <c r="N294" s="289"/>
      <c r="O294" s="290"/>
      <c r="P294" s="278">
        <f>ROUND(V294*K294,2)</f>
        <v>0</v>
      </c>
      <c r="Q294" s="278"/>
      <c r="R294" s="128"/>
      <c r="T294" s="161" t="s">
        <v>5</v>
      </c>
      <c r="U294" s="44" t="s">
        <v>42</v>
      </c>
      <c r="V294" s="110">
        <f>L294+M294</f>
        <v>0</v>
      </c>
      <c r="W294" s="110">
        <f>ROUND(L294*K294,2)</f>
        <v>0</v>
      </c>
      <c r="X294" s="110">
        <f>ROUND(M294*K294,2)</f>
        <v>0</v>
      </c>
      <c r="Y294" s="162">
        <v>0</v>
      </c>
      <c r="Z294" s="162">
        <f>Y294*K294</f>
        <v>0</v>
      </c>
      <c r="AA294" s="162">
        <v>0</v>
      </c>
      <c r="AB294" s="162">
        <f>AA294*K294</f>
        <v>0</v>
      </c>
      <c r="AC294" s="162">
        <v>0</v>
      </c>
      <c r="AD294" s="163">
        <f>AC294*K294</f>
        <v>0</v>
      </c>
      <c r="AR294" s="21" t="s">
        <v>176</v>
      </c>
      <c r="AT294" s="21" t="s">
        <v>254</v>
      </c>
      <c r="AU294" s="21" t="s">
        <v>155</v>
      </c>
      <c r="AY294" s="21" t="s">
        <v>149</v>
      </c>
      <c r="BE294" s="164">
        <f>IF(U294="základní",P294,0)</f>
        <v>0</v>
      </c>
      <c r="BF294" s="164">
        <f>IF(U294="snížená",P294,0)</f>
        <v>0</v>
      </c>
      <c r="BG294" s="164">
        <f>IF(U294="zákl. přenesená",P294,0)</f>
        <v>0</v>
      </c>
      <c r="BH294" s="164">
        <f>IF(U294="sníž. přenesená",P294,0)</f>
        <v>0</v>
      </c>
      <c r="BI294" s="164">
        <f>IF(U294="nulová",P294,0)</f>
        <v>0</v>
      </c>
      <c r="BJ294" s="21" t="s">
        <v>87</v>
      </c>
      <c r="BK294" s="164">
        <f>ROUND(V294*K294,2)</f>
        <v>0</v>
      </c>
      <c r="BL294" s="21" t="s">
        <v>154</v>
      </c>
      <c r="BM294" s="21" t="s">
        <v>464</v>
      </c>
    </row>
    <row r="295" spans="2:65" s="10" customFormat="1" ht="31.5" customHeight="1">
      <c r="B295" s="165"/>
      <c r="C295" s="166"/>
      <c r="D295" s="166"/>
      <c r="E295" s="167" t="s">
        <v>5</v>
      </c>
      <c r="F295" s="280" t="s">
        <v>465</v>
      </c>
      <c r="G295" s="281"/>
      <c r="H295" s="281"/>
      <c r="I295" s="281"/>
      <c r="J295" s="166"/>
      <c r="K295" s="168">
        <v>1</v>
      </c>
      <c r="L295" s="166"/>
      <c r="M295" s="166"/>
      <c r="N295" s="166"/>
      <c r="O295" s="166"/>
      <c r="P295" s="166"/>
      <c r="Q295" s="166"/>
      <c r="R295" s="169"/>
      <c r="T295" s="170"/>
      <c r="U295" s="166"/>
      <c r="V295" s="166"/>
      <c r="W295" s="166"/>
      <c r="X295" s="166"/>
      <c r="Y295" s="166"/>
      <c r="Z295" s="166"/>
      <c r="AA295" s="166"/>
      <c r="AB295" s="166"/>
      <c r="AC295" s="166"/>
      <c r="AD295" s="171"/>
      <c r="AT295" s="172" t="s">
        <v>199</v>
      </c>
      <c r="AU295" s="172" t="s">
        <v>155</v>
      </c>
      <c r="AV295" s="10" t="s">
        <v>101</v>
      </c>
      <c r="AW295" s="10" t="s">
        <v>7</v>
      </c>
      <c r="AX295" s="10" t="s">
        <v>87</v>
      </c>
      <c r="AY295" s="172" t="s">
        <v>149</v>
      </c>
    </row>
    <row r="296" spans="2:65" s="1" customFormat="1" ht="31.5" customHeight="1">
      <c r="B296" s="125"/>
      <c r="C296" s="156">
        <v>81</v>
      </c>
      <c r="D296" s="156" t="s">
        <v>150</v>
      </c>
      <c r="E296" s="157" t="s">
        <v>466</v>
      </c>
      <c r="F296" s="277" t="s">
        <v>467</v>
      </c>
      <c r="G296" s="277"/>
      <c r="H296" s="277"/>
      <c r="I296" s="277"/>
      <c r="J296" s="158" t="s">
        <v>341</v>
      </c>
      <c r="K296" s="159">
        <v>1</v>
      </c>
      <c r="L296" s="160">
        <v>0</v>
      </c>
      <c r="M296" s="278">
        <v>0</v>
      </c>
      <c r="N296" s="278"/>
      <c r="O296" s="278"/>
      <c r="P296" s="278">
        <f>ROUND(V296*K296,2)</f>
        <v>0</v>
      </c>
      <c r="Q296" s="278"/>
      <c r="R296" s="128"/>
      <c r="T296" s="161" t="s">
        <v>5</v>
      </c>
      <c r="U296" s="44" t="s">
        <v>42</v>
      </c>
      <c r="V296" s="110">
        <f>L296+M296</f>
        <v>0</v>
      </c>
      <c r="W296" s="110">
        <f>ROUND(L296*K296,2)</f>
        <v>0</v>
      </c>
      <c r="X296" s="110">
        <f>ROUND(M296*K296,2)</f>
        <v>0</v>
      </c>
      <c r="Y296" s="162">
        <v>1.554</v>
      </c>
      <c r="Z296" s="162">
        <f>Y296*K296</f>
        <v>1.554</v>
      </c>
      <c r="AA296" s="162">
        <v>8.5999999999999998E-4</v>
      </c>
      <c r="AB296" s="162">
        <f>AA296*K296</f>
        <v>8.5999999999999998E-4</v>
      </c>
      <c r="AC296" s="162">
        <v>0</v>
      </c>
      <c r="AD296" s="163">
        <f>AC296*K296</f>
        <v>0</v>
      </c>
      <c r="AR296" s="21" t="s">
        <v>154</v>
      </c>
      <c r="AT296" s="21" t="s">
        <v>150</v>
      </c>
      <c r="AU296" s="21" t="s">
        <v>155</v>
      </c>
      <c r="AY296" s="21" t="s">
        <v>149</v>
      </c>
      <c r="BE296" s="164">
        <f>IF(U296="základní",P296,0)</f>
        <v>0</v>
      </c>
      <c r="BF296" s="164">
        <f>IF(U296="snížená",P296,0)</f>
        <v>0</v>
      </c>
      <c r="BG296" s="164">
        <f>IF(U296="zákl. přenesená",P296,0)</f>
        <v>0</v>
      </c>
      <c r="BH296" s="164">
        <f>IF(U296="sníž. přenesená",P296,0)</f>
        <v>0</v>
      </c>
      <c r="BI296" s="164">
        <f>IF(U296="nulová",P296,0)</f>
        <v>0</v>
      </c>
      <c r="BJ296" s="21" t="s">
        <v>87</v>
      </c>
      <c r="BK296" s="164">
        <f>ROUND(V296*K296,2)</f>
        <v>0</v>
      </c>
      <c r="BL296" s="21" t="s">
        <v>154</v>
      </c>
      <c r="BM296" s="21" t="s">
        <v>468</v>
      </c>
    </row>
    <row r="297" spans="2:65" s="1" customFormat="1" ht="22.5" customHeight="1">
      <c r="B297" s="125"/>
      <c r="C297" s="189">
        <v>82</v>
      </c>
      <c r="D297" s="189" t="s">
        <v>254</v>
      </c>
      <c r="E297" s="190" t="s">
        <v>469</v>
      </c>
      <c r="F297" s="288" t="s">
        <v>470</v>
      </c>
      <c r="G297" s="288"/>
      <c r="H297" s="288"/>
      <c r="I297" s="288"/>
      <c r="J297" s="191" t="s">
        <v>367</v>
      </c>
      <c r="K297" s="192">
        <v>1</v>
      </c>
      <c r="L297" s="193">
        <v>0</v>
      </c>
      <c r="M297" s="289"/>
      <c r="N297" s="289"/>
      <c r="O297" s="290"/>
      <c r="P297" s="278">
        <f>ROUND(V297*K297,2)</f>
        <v>0</v>
      </c>
      <c r="Q297" s="278"/>
      <c r="R297" s="128"/>
      <c r="T297" s="161" t="s">
        <v>5</v>
      </c>
      <c r="U297" s="44" t="s">
        <v>42</v>
      </c>
      <c r="V297" s="110">
        <f>L297+M297</f>
        <v>0</v>
      </c>
      <c r="W297" s="110">
        <f>ROUND(L297*K297,2)</f>
        <v>0</v>
      </c>
      <c r="X297" s="110">
        <f>ROUND(M297*K297,2)</f>
        <v>0</v>
      </c>
      <c r="Y297" s="162">
        <v>0</v>
      </c>
      <c r="Z297" s="162">
        <f>Y297*K297</f>
        <v>0</v>
      </c>
      <c r="AA297" s="162">
        <v>0</v>
      </c>
      <c r="AB297" s="162">
        <f>AA297*K297</f>
        <v>0</v>
      </c>
      <c r="AC297" s="162">
        <v>0</v>
      </c>
      <c r="AD297" s="163">
        <f>AC297*K297</f>
        <v>0</v>
      </c>
      <c r="AR297" s="21" t="s">
        <v>176</v>
      </c>
      <c r="AT297" s="21" t="s">
        <v>254</v>
      </c>
      <c r="AU297" s="21" t="s">
        <v>155</v>
      </c>
      <c r="AY297" s="21" t="s">
        <v>149</v>
      </c>
      <c r="BE297" s="164">
        <f>IF(U297="základní",P297,0)</f>
        <v>0</v>
      </c>
      <c r="BF297" s="164">
        <f>IF(U297="snížená",P297,0)</f>
        <v>0</v>
      </c>
      <c r="BG297" s="164">
        <f>IF(U297="zákl. přenesená",P297,0)</f>
        <v>0</v>
      </c>
      <c r="BH297" s="164">
        <f>IF(U297="sníž. přenesená",P297,0)</f>
        <v>0</v>
      </c>
      <c r="BI297" s="164">
        <f>IF(U297="nulová",P297,0)</f>
        <v>0</v>
      </c>
      <c r="BJ297" s="21" t="s">
        <v>87</v>
      </c>
      <c r="BK297" s="164">
        <f>ROUND(V297*K297,2)</f>
        <v>0</v>
      </c>
      <c r="BL297" s="21" t="s">
        <v>154</v>
      </c>
      <c r="BM297" s="21" t="s">
        <v>471</v>
      </c>
    </row>
    <row r="298" spans="2:65" s="1" customFormat="1" ht="22.5" customHeight="1">
      <c r="B298" s="125"/>
      <c r="C298" s="189">
        <v>83</v>
      </c>
      <c r="D298" s="189" t="s">
        <v>254</v>
      </c>
      <c r="E298" s="190" t="s">
        <v>472</v>
      </c>
      <c r="F298" s="288" t="s">
        <v>473</v>
      </c>
      <c r="G298" s="288"/>
      <c r="H298" s="288"/>
      <c r="I298" s="288"/>
      <c r="J298" s="191" t="s">
        <v>367</v>
      </c>
      <c r="K298" s="192">
        <v>1</v>
      </c>
      <c r="L298" s="193">
        <v>0</v>
      </c>
      <c r="M298" s="289"/>
      <c r="N298" s="289"/>
      <c r="O298" s="290"/>
      <c r="P298" s="278">
        <f>ROUND(V298*K298,2)</f>
        <v>0</v>
      </c>
      <c r="Q298" s="278"/>
      <c r="R298" s="128"/>
      <c r="T298" s="161" t="s">
        <v>5</v>
      </c>
      <c r="U298" s="44" t="s">
        <v>42</v>
      </c>
      <c r="V298" s="110">
        <f>L298+M298</f>
        <v>0</v>
      </c>
      <c r="W298" s="110">
        <f>ROUND(L298*K298,2)</f>
        <v>0</v>
      </c>
      <c r="X298" s="110">
        <f>ROUND(M298*K298,2)</f>
        <v>0</v>
      </c>
      <c r="Y298" s="162">
        <v>0</v>
      </c>
      <c r="Z298" s="162">
        <f>Y298*K298</f>
        <v>0</v>
      </c>
      <c r="AA298" s="162">
        <v>0</v>
      </c>
      <c r="AB298" s="162">
        <f>AA298*K298</f>
        <v>0</v>
      </c>
      <c r="AC298" s="162">
        <v>0</v>
      </c>
      <c r="AD298" s="163">
        <f>AC298*K298</f>
        <v>0</v>
      </c>
      <c r="AR298" s="21" t="s">
        <v>176</v>
      </c>
      <c r="AT298" s="21" t="s">
        <v>254</v>
      </c>
      <c r="AU298" s="21" t="s">
        <v>155</v>
      </c>
      <c r="AY298" s="21" t="s">
        <v>149</v>
      </c>
      <c r="BE298" s="164">
        <f>IF(U298="základní",P298,0)</f>
        <v>0</v>
      </c>
      <c r="BF298" s="164">
        <f>IF(U298="snížená",P298,0)</f>
        <v>0</v>
      </c>
      <c r="BG298" s="164">
        <f>IF(U298="zákl. přenesená",P298,0)</f>
        <v>0</v>
      </c>
      <c r="BH298" s="164">
        <f>IF(U298="sníž. přenesená",P298,0)</f>
        <v>0</v>
      </c>
      <c r="BI298" s="164">
        <f>IF(U298="nulová",P298,0)</f>
        <v>0</v>
      </c>
      <c r="BJ298" s="21" t="s">
        <v>87</v>
      </c>
      <c r="BK298" s="164">
        <f>ROUND(V298*K298,2)</f>
        <v>0</v>
      </c>
      <c r="BL298" s="21" t="s">
        <v>154</v>
      </c>
      <c r="BM298" s="21" t="s">
        <v>474</v>
      </c>
    </row>
    <row r="299" spans="2:65" s="1" customFormat="1" ht="31.5" customHeight="1">
      <c r="B299" s="125"/>
      <c r="C299" s="156">
        <v>84</v>
      </c>
      <c r="D299" s="156" t="s">
        <v>150</v>
      </c>
      <c r="E299" s="157" t="s">
        <v>475</v>
      </c>
      <c r="F299" s="277" t="s">
        <v>476</v>
      </c>
      <c r="G299" s="277"/>
      <c r="H299" s="277"/>
      <c r="I299" s="277"/>
      <c r="J299" s="158" t="s">
        <v>341</v>
      </c>
      <c r="K299" s="159">
        <v>1</v>
      </c>
      <c r="L299" s="160">
        <v>0</v>
      </c>
      <c r="M299" s="278">
        <v>0</v>
      </c>
      <c r="N299" s="278"/>
      <c r="O299" s="278"/>
      <c r="P299" s="278">
        <f>ROUND(V299*K299,2)</f>
        <v>0</v>
      </c>
      <c r="Q299" s="278"/>
      <c r="R299" s="128"/>
      <c r="T299" s="161" t="s">
        <v>5</v>
      </c>
      <c r="U299" s="44" t="s">
        <v>42</v>
      </c>
      <c r="V299" s="110">
        <f>L299+M299</f>
        <v>0</v>
      </c>
      <c r="W299" s="110">
        <f>ROUND(L299*K299,2)</f>
        <v>0</v>
      </c>
      <c r="X299" s="110">
        <f>ROUND(M299*K299,2)</f>
        <v>0</v>
      </c>
      <c r="Y299" s="162">
        <v>1.8660000000000001</v>
      </c>
      <c r="Z299" s="162">
        <f>Y299*K299</f>
        <v>1.8660000000000001</v>
      </c>
      <c r="AA299" s="162">
        <v>1.65E-3</v>
      </c>
      <c r="AB299" s="162">
        <f>AA299*K299</f>
        <v>1.65E-3</v>
      </c>
      <c r="AC299" s="162">
        <v>0</v>
      </c>
      <c r="AD299" s="163">
        <f>AC299*K299</f>
        <v>0</v>
      </c>
      <c r="AR299" s="21" t="s">
        <v>154</v>
      </c>
      <c r="AT299" s="21" t="s">
        <v>150</v>
      </c>
      <c r="AU299" s="21" t="s">
        <v>155</v>
      </c>
      <c r="AY299" s="21" t="s">
        <v>149</v>
      </c>
      <c r="BE299" s="164">
        <f>IF(U299="základní",P299,0)</f>
        <v>0</v>
      </c>
      <c r="BF299" s="164">
        <f>IF(U299="snížená",P299,0)</f>
        <v>0</v>
      </c>
      <c r="BG299" s="164">
        <f>IF(U299="zákl. přenesená",P299,0)</f>
        <v>0</v>
      </c>
      <c r="BH299" s="164">
        <f>IF(U299="sníž. přenesená",P299,0)</f>
        <v>0</v>
      </c>
      <c r="BI299" s="164">
        <f>IF(U299="nulová",P299,0)</f>
        <v>0</v>
      </c>
      <c r="BJ299" s="21" t="s">
        <v>87</v>
      </c>
      <c r="BK299" s="164">
        <f>ROUND(V299*K299,2)</f>
        <v>0</v>
      </c>
      <c r="BL299" s="21" t="s">
        <v>154</v>
      </c>
      <c r="BM299" s="21" t="s">
        <v>477</v>
      </c>
    </row>
    <row r="300" spans="2:65" s="1" customFormat="1" ht="22.5" customHeight="1">
      <c r="B300" s="125"/>
      <c r="C300" s="189">
        <v>85</v>
      </c>
      <c r="D300" s="189" t="s">
        <v>254</v>
      </c>
      <c r="E300" s="190" t="s">
        <v>478</v>
      </c>
      <c r="F300" s="288" t="s">
        <v>479</v>
      </c>
      <c r="G300" s="288"/>
      <c r="H300" s="288"/>
      <c r="I300" s="288"/>
      <c r="J300" s="191" t="s">
        <v>367</v>
      </c>
      <c r="K300" s="192">
        <v>1</v>
      </c>
      <c r="L300" s="193">
        <v>0</v>
      </c>
      <c r="M300" s="289"/>
      <c r="N300" s="289"/>
      <c r="O300" s="290"/>
      <c r="P300" s="278">
        <f>ROUND(V300*K300,2)</f>
        <v>0</v>
      </c>
      <c r="Q300" s="278"/>
      <c r="R300" s="128"/>
      <c r="T300" s="161" t="s">
        <v>5</v>
      </c>
      <c r="U300" s="44" t="s">
        <v>42</v>
      </c>
      <c r="V300" s="110">
        <f>L300+M300</f>
        <v>0</v>
      </c>
      <c r="W300" s="110">
        <f>ROUND(L300*K300,2)</f>
        <v>0</v>
      </c>
      <c r="X300" s="110">
        <f>ROUND(M300*K300,2)</f>
        <v>0</v>
      </c>
      <c r="Y300" s="162">
        <v>0</v>
      </c>
      <c r="Z300" s="162">
        <f>Y300*K300</f>
        <v>0</v>
      </c>
      <c r="AA300" s="162">
        <v>0</v>
      </c>
      <c r="AB300" s="162">
        <f>AA300*K300</f>
        <v>0</v>
      </c>
      <c r="AC300" s="162">
        <v>0</v>
      </c>
      <c r="AD300" s="163">
        <f>AC300*K300</f>
        <v>0</v>
      </c>
      <c r="AR300" s="21" t="s">
        <v>176</v>
      </c>
      <c r="AT300" s="21" t="s">
        <v>254</v>
      </c>
      <c r="AU300" s="21" t="s">
        <v>155</v>
      </c>
      <c r="AY300" s="21" t="s">
        <v>149</v>
      </c>
      <c r="BE300" s="164">
        <f>IF(U300="základní",P300,0)</f>
        <v>0</v>
      </c>
      <c r="BF300" s="164">
        <f>IF(U300="snížená",P300,0)</f>
        <v>0</v>
      </c>
      <c r="BG300" s="164">
        <f>IF(U300="zákl. přenesená",P300,0)</f>
        <v>0</v>
      </c>
      <c r="BH300" s="164">
        <f>IF(U300="sníž. přenesená",P300,0)</f>
        <v>0</v>
      </c>
      <c r="BI300" s="164">
        <f>IF(U300="nulová",P300,0)</f>
        <v>0</v>
      </c>
      <c r="BJ300" s="21" t="s">
        <v>87</v>
      </c>
      <c r="BK300" s="164">
        <f>ROUND(V300*K300,2)</f>
        <v>0</v>
      </c>
      <c r="BL300" s="21" t="s">
        <v>154</v>
      </c>
      <c r="BM300" s="21" t="s">
        <v>480</v>
      </c>
    </row>
    <row r="301" spans="2:65" s="10" customFormat="1" ht="22.5" customHeight="1">
      <c r="B301" s="165"/>
      <c r="C301" s="166"/>
      <c r="D301" s="166"/>
      <c r="E301" s="167" t="s">
        <v>5</v>
      </c>
      <c r="F301" s="280" t="s">
        <v>481</v>
      </c>
      <c r="G301" s="281"/>
      <c r="H301" s="281"/>
      <c r="I301" s="281"/>
      <c r="J301" s="166"/>
      <c r="K301" s="168">
        <v>1</v>
      </c>
      <c r="L301" s="166"/>
      <c r="M301" s="166"/>
      <c r="N301" s="166"/>
      <c r="O301" s="166"/>
      <c r="P301" s="166"/>
      <c r="Q301" s="166"/>
      <c r="R301" s="169"/>
      <c r="T301" s="170"/>
      <c r="U301" s="166"/>
      <c r="V301" s="166"/>
      <c r="W301" s="166"/>
      <c r="X301" s="166"/>
      <c r="Y301" s="166"/>
      <c r="Z301" s="166"/>
      <c r="AA301" s="166"/>
      <c r="AB301" s="166"/>
      <c r="AC301" s="166"/>
      <c r="AD301" s="171"/>
      <c r="AT301" s="172" t="s">
        <v>199</v>
      </c>
      <c r="AU301" s="172" t="s">
        <v>155</v>
      </c>
      <c r="AV301" s="10" t="s">
        <v>101</v>
      </c>
      <c r="AW301" s="10" t="s">
        <v>7</v>
      </c>
      <c r="AX301" s="10" t="s">
        <v>87</v>
      </c>
      <c r="AY301" s="172" t="s">
        <v>149</v>
      </c>
    </row>
    <row r="302" spans="2:65" s="1" customFormat="1" ht="22.5" customHeight="1">
      <c r="B302" s="125"/>
      <c r="C302" s="189">
        <v>86</v>
      </c>
      <c r="D302" s="189" t="s">
        <v>254</v>
      </c>
      <c r="E302" s="190" t="s">
        <v>482</v>
      </c>
      <c r="F302" s="288" t="s">
        <v>483</v>
      </c>
      <c r="G302" s="288"/>
      <c r="H302" s="288"/>
      <c r="I302" s="288"/>
      <c r="J302" s="191" t="s">
        <v>367</v>
      </c>
      <c r="K302" s="192">
        <v>1</v>
      </c>
      <c r="L302" s="193">
        <v>0</v>
      </c>
      <c r="M302" s="289"/>
      <c r="N302" s="289"/>
      <c r="O302" s="290"/>
      <c r="P302" s="278">
        <f>ROUND(V302*K302,2)</f>
        <v>0</v>
      </c>
      <c r="Q302" s="278"/>
      <c r="R302" s="128"/>
      <c r="T302" s="161" t="s">
        <v>5</v>
      </c>
      <c r="U302" s="44" t="s">
        <v>42</v>
      </c>
      <c r="V302" s="110">
        <f>L302+M302</f>
        <v>0</v>
      </c>
      <c r="W302" s="110">
        <f>ROUND(L302*K302,2)</f>
        <v>0</v>
      </c>
      <c r="X302" s="110">
        <f>ROUND(M302*K302,2)</f>
        <v>0</v>
      </c>
      <c r="Y302" s="162">
        <v>0</v>
      </c>
      <c r="Z302" s="162">
        <f>Y302*K302</f>
        <v>0</v>
      </c>
      <c r="AA302" s="162">
        <v>0</v>
      </c>
      <c r="AB302" s="162">
        <f>AA302*K302</f>
        <v>0</v>
      </c>
      <c r="AC302" s="162">
        <v>0</v>
      </c>
      <c r="AD302" s="163">
        <f>AC302*K302</f>
        <v>0</v>
      </c>
      <c r="AR302" s="21" t="s">
        <v>176</v>
      </c>
      <c r="AT302" s="21" t="s">
        <v>254</v>
      </c>
      <c r="AU302" s="21" t="s">
        <v>155</v>
      </c>
      <c r="AY302" s="21" t="s">
        <v>149</v>
      </c>
      <c r="BE302" s="164">
        <f>IF(U302="základní",P302,0)</f>
        <v>0</v>
      </c>
      <c r="BF302" s="164">
        <f>IF(U302="snížená",P302,0)</f>
        <v>0</v>
      </c>
      <c r="BG302" s="164">
        <f>IF(U302="zákl. přenesená",P302,0)</f>
        <v>0</v>
      </c>
      <c r="BH302" s="164">
        <f>IF(U302="sníž. přenesená",P302,0)</f>
        <v>0</v>
      </c>
      <c r="BI302" s="164">
        <f>IF(U302="nulová",P302,0)</f>
        <v>0</v>
      </c>
      <c r="BJ302" s="21" t="s">
        <v>87</v>
      </c>
      <c r="BK302" s="164">
        <f>ROUND(V302*K302,2)</f>
        <v>0</v>
      </c>
      <c r="BL302" s="21" t="s">
        <v>154</v>
      </c>
      <c r="BM302" s="21" t="s">
        <v>484</v>
      </c>
    </row>
    <row r="303" spans="2:65" s="10" customFormat="1" ht="22.5" customHeight="1">
      <c r="B303" s="165"/>
      <c r="C303" s="166"/>
      <c r="D303" s="166"/>
      <c r="E303" s="167" t="s">
        <v>5</v>
      </c>
      <c r="F303" s="280" t="s">
        <v>485</v>
      </c>
      <c r="G303" s="281"/>
      <c r="H303" s="281"/>
      <c r="I303" s="281"/>
      <c r="J303" s="166"/>
      <c r="K303" s="168">
        <v>1</v>
      </c>
      <c r="L303" s="166"/>
      <c r="M303" s="166"/>
      <c r="N303" s="166"/>
      <c r="O303" s="166"/>
      <c r="P303" s="166"/>
      <c r="Q303" s="166"/>
      <c r="R303" s="169"/>
      <c r="T303" s="170"/>
      <c r="U303" s="166"/>
      <c r="V303" s="166"/>
      <c r="W303" s="166"/>
      <c r="X303" s="166"/>
      <c r="Y303" s="166"/>
      <c r="Z303" s="166"/>
      <c r="AA303" s="166"/>
      <c r="AB303" s="166"/>
      <c r="AC303" s="166"/>
      <c r="AD303" s="171"/>
      <c r="AT303" s="172" t="s">
        <v>199</v>
      </c>
      <c r="AU303" s="172" t="s">
        <v>155</v>
      </c>
      <c r="AV303" s="10" t="s">
        <v>101</v>
      </c>
      <c r="AW303" s="10" t="s">
        <v>7</v>
      </c>
      <c r="AX303" s="10" t="s">
        <v>87</v>
      </c>
      <c r="AY303" s="172" t="s">
        <v>149</v>
      </c>
    </row>
    <row r="304" spans="2:65" s="1" customFormat="1" ht="31.5" customHeight="1">
      <c r="B304" s="125"/>
      <c r="C304" s="156">
        <v>87</v>
      </c>
      <c r="D304" s="156" t="s">
        <v>150</v>
      </c>
      <c r="E304" s="157" t="s">
        <v>486</v>
      </c>
      <c r="F304" s="277" t="s">
        <v>487</v>
      </c>
      <c r="G304" s="277"/>
      <c r="H304" s="277"/>
      <c r="I304" s="277"/>
      <c r="J304" s="158" t="s">
        <v>341</v>
      </c>
      <c r="K304" s="159">
        <v>2</v>
      </c>
      <c r="L304" s="160">
        <v>0</v>
      </c>
      <c r="M304" s="278">
        <v>0</v>
      </c>
      <c r="N304" s="278"/>
      <c r="O304" s="278"/>
      <c r="P304" s="278">
        <f>ROUND(V304*K304,2)</f>
        <v>0</v>
      </c>
      <c r="Q304" s="278"/>
      <c r="R304" s="128"/>
      <c r="T304" s="161" t="s">
        <v>5</v>
      </c>
      <c r="U304" s="44" t="s">
        <v>42</v>
      </c>
      <c r="V304" s="110">
        <f>L304+M304</f>
        <v>0</v>
      </c>
      <c r="W304" s="110">
        <f>ROUND(L304*K304,2)</f>
        <v>0</v>
      </c>
      <c r="X304" s="110">
        <f>ROUND(M304*K304,2)</f>
        <v>0</v>
      </c>
      <c r="Y304" s="162">
        <v>2.1280000000000001</v>
      </c>
      <c r="Z304" s="162">
        <f>Y304*K304</f>
        <v>4.2560000000000002</v>
      </c>
      <c r="AA304" s="162">
        <v>2.96E-3</v>
      </c>
      <c r="AB304" s="162">
        <f>AA304*K304</f>
        <v>5.9199999999999999E-3</v>
      </c>
      <c r="AC304" s="162">
        <v>0</v>
      </c>
      <c r="AD304" s="163">
        <f>AC304*K304</f>
        <v>0</v>
      </c>
      <c r="AR304" s="21" t="s">
        <v>154</v>
      </c>
      <c r="AT304" s="21" t="s">
        <v>150</v>
      </c>
      <c r="AU304" s="21" t="s">
        <v>155</v>
      </c>
      <c r="AY304" s="21" t="s">
        <v>149</v>
      </c>
      <c r="BE304" s="164">
        <f>IF(U304="základní",P304,0)</f>
        <v>0</v>
      </c>
      <c r="BF304" s="164">
        <f>IF(U304="snížená",P304,0)</f>
        <v>0</v>
      </c>
      <c r="BG304" s="164">
        <f>IF(U304="zákl. přenesená",P304,0)</f>
        <v>0</v>
      </c>
      <c r="BH304" s="164">
        <f>IF(U304="sníž. přenesená",P304,0)</f>
        <v>0</v>
      </c>
      <c r="BI304" s="164">
        <f>IF(U304="nulová",P304,0)</f>
        <v>0</v>
      </c>
      <c r="BJ304" s="21" t="s">
        <v>87</v>
      </c>
      <c r="BK304" s="164">
        <f>ROUND(V304*K304,2)</f>
        <v>0</v>
      </c>
      <c r="BL304" s="21" t="s">
        <v>154</v>
      </c>
      <c r="BM304" s="21" t="s">
        <v>488</v>
      </c>
    </row>
    <row r="305" spans="2:65" s="1" customFormat="1" ht="22.5" customHeight="1">
      <c r="B305" s="125"/>
      <c r="C305" s="189">
        <v>88</v>
      </c>
      <c r="D305" s="189" t="s">
        <v>254</v>
      </c>
      <c r="E305" s="190" t="s">
        <v>482</v>
      </c>
      <c r="F305" s="288" t="s">
        <v>483</v>
      </c>
      <c r="G305" s="288"/>
      <c r="H305" s="288"/>
      <c r="I305" s="288"/>
      <c r="J305" s="191" t="s">
        <v>367</v>
      </c>
      <c r="K305" s="192">
        <v>1</v>
      </c>
      <c r="L305" s="193">
        <v>0</v>
      </c>
      <c r="M305" s="289"/>
      <c r="N305" s="289"/>
      <c r="O305" s="290"/>
      <c r="P305" s="278">
        <f>ROUND(V305*K305,2)</f>
        <v>0</v>
      </c>
      <c r="Q305" s="278"/>
      <c r="R305" s="128"/>
      <c r="T305" s="161" t="s">
        <v>5</v>
      </c>
      <c r="U305" s="44" t="s">
        <v>42</v>
      </c>
      <c r="V305" s="110">
        <f>L305+M305</f>
        <v>0</v>
      </c>
      <c r="W305" s="110">
        <f>ROUND(L305*K305,2)</f>
        <v>0</v>
      </c>
      <c r="X305" s="110">
        <f>ROUND(M305*K305,2)</f>
        <v>0</v>
      </c>
      <c r="Y305" s="162">
        <v>0</v>
      </c>
      <c r="Z305" s="162">
        <f>Y305*K305</f>
        <v>0</v>
      </c>
      <c r="AA305" s="162">
        <v>0</v>
      </c>
      <c r="AB305" s="162">
        <f>AA305*K305</f>
        <v>0</v>
      </c>
      <c r="AC305" s="162">
        <v>0</v>
      </c>
      <c r="AD305" s="163">
        <f>AC305*K305</f>
        <v>0</v>
      </c>
      <c r="AR305" s="21" t="s">
        <v>176</v>
      </c>
      <c r="AT305" s="21" t="s">
        <v>254</v>
      </c>
      <c r="AU305" s="21" t="s">
        <v>155</v>
      </c>
      <c r="AY305" s="21" t="s">
        <v>149</v>
      </c>
      <c r="BE305" s="164">
        <f>IF(U305="základní",P305,0)</f>
        <v>0</v>
      </c>
      <c r="BF305" s="164">
        <f>IF(U305="snížená",P305,0)</f>
        <v>0</v>
      </c>
      <c r="BG305" s="164">
        <f>IF(U305="zákl. přenesená",P305,0)</f>
        <v>0</v>
      </c>
      <c r="BH305" s="164">
        <f>IF(U305="sníž. přenesená",P305,0)</f>
        <v>0</v>
      </c>
      <c r="BI305" s="164">
        <f>IF(U305="nulová",P305,0)</f>
        <v>0</v>
      </c>
      <c r="BJ305" s="21" t="s">
        <v>87</v>
      </c>
      <c r="BK305" s="164">
        <f>ROUND(V305*K305,2)</f>
        <v>0</v>
      </c>
      <c r="BL305" s="21" t="s">
        <v>154</v>
      </c>
      <c r="BM305" s="21" t="s">
        <v>489</v>
      </c>
    </row>
    <row r="306" spans="2:65" s="1" customFormat="1" ht="22.5" customHeight="1">
      <c r="B306" s="125"/>
      <c r="C306" s="189">
        <v>89</v>
      </c>
      <c r="D306" s="189" t="s">
        <v>254</v>
      </c>
      <c r="E306" s="190" t="s">
        <v>490</v>
      </c>
      <c r="F306" s="288" t="s">
        <v>491</v>
      </c>
      <c r="G306" s="288"/>
      <c r="H306" s="288"/>
      <c r="I306" s="288"/>
      <c r="J306" s="191" t="s">
        <v>367</v>
      </c>
      <c r="K306" s="192">
        <v>2</v>
      </c>
      <c r="L306" s="193">
        <v>0</v>
      </c>
      <c r="M306" s="289"/>
      <c r="N306" s="289"/>
      <c r="O306" s="290"/>
      <c r="P306" s="278">
        <f>ROUND(V306*K306,2)</f>
        <v>0</v>
      </c>
      <c r="Q306" s="278"/>
      <c r="R306" s="128"/>
      <c r="T306" s="161" t="s">
        <v>5</v>
      </c>
      <c r="U306" s="44" t="s">
        <v>42</v>
      </c>
      <c r="V306" s="110">
        <f>L306+M306</f>
        <v>0</v>
      </c>
      <c r="W306" s="110">
        <f>ROUND(L306*K306,2)</f>
        <v>0</v>
      </c>
      <c r="X306" s="110">
        <f>ROUND(M306*K306,2)</f>
        <v>0</v>
      </c>
      <c r="Y306" s="162">
        <v>0</v>
      </c>
      <c r="Z306" s="162">
        <f>Y306*K306</f>
        <v>0</v>
      </c>
      <c r="AA306" s="162">
        <v>0</v>
      </c>
      <c r="AB306" s="162">
        <f>AA306*K306</f>
        <v>0</v>
      </c>
      <c r="AC306" s="162">
        <v>0</v>
      </c>
      <c r="AD306" s="163">
        <f>AC306*K306</f>
        <v>0</v>
      </c>
      <c r="AR306" s="21" t="s">
        <v>176</v>
      </c>
      <c r="AT306" s="21" t="s">
        <v>254</v>
      </c>
      <c r="AU306" s="21" t="s">
        <v>155</v>
      </c>
      <c r="AY306" s="21" t="s">
        <v>149</v>
      </c>
      <c r="BE306" s="164">
        <f>IF(U306="základní",P306,0)</f>
        <v>0</v>
      </c>
      <c r="BF306" s="164">
        <f>IF(U306="snížená",P306,0)</f>
        <v>0</v>
      </c>
      <c r="BG306" s="164">
        <f>IF(U306="zákl. přenesená",P306,0)</f>
        <v>0</v>
      </c>
      <c r="BH306" s="164">
        <f>IF(U306="sníž. přenesená",P306,0)</f>
        <v>0</v>
      </c>
      <c r="BI306" s="164">
        <f>IF(U306="nulová",P306,0)</f>
        <v>0</v>
      </c>
      <c r="BJ306" s="21" t="s">
        <v>87</v>
      </c>
      <c r="BK306" s="164">
        <f>ROUND(V306*K306,2)</f>
        <v>0</v>
      </c>
      <c r="BL306" s="21" t="s">
        <v>154</v>
      </c>
      <c r="BM306" s="21" t="s">
        <v>492</v>
      </c>
    </row>
    <row r="307" spans="2:65" s="10" customFormat="1" ht="22.5" customHeight="1">
      <c r="B307" s="165"/>
      <c r="C307" s="166"/>
      <c r="D307" s="166"/>
      <c r="E307" s="167" t="s">
        <v>5</v>
      </c>
      <c r="F307" s="280" t="s">
        <v>493</v>
      </c>
      <c r="G307" s="281"/>
      <c r="H307" s="281"/>
      <c r="I307" s="281"/>
      <c r="J307" s="166"/>
      <c r="K307" s="168">
        <v>2</v>
      </c>
      <c r="L307" s="166"/>
      <c r="M307" s="166"/>
      <c r="N307" s="166"/>
      <c r="O307" s="166"/>
      <c r="P307" s="166"/>
      <c r="Q307" s="166"/>
      <c r="R307" s="169"/>
      <c r="T307" s="170"/>
      <c r="U307" s="166"/>
      <c r="V307" s="166"/>
      <c r="W307" s="166"/>
      <c r="X307" s="166"/>
      <c r="Y307" s="166"/>
      <c r="Z307" s="166"/>
      <c r="AA307" s="166"/>
      <c r="AB307" s="166"/>
      <c r="AC307" s="166"/>
      <c r="AD307" s="171"/>
      <c r="AT307" s="172" t="s">
        <v>199</v>
      </c>
      <c r="AU307" s="172" t="s">
        <v>155</v>
      </c>
      <c r="AV307" s="10" t="s">
        <v>101</v>
      </c>
      <c r="AW307" s="10" t="s">
        <v>7</v>
      </c>
      <c r="AX307" s="10" t="s">
        <v>87</v>
      </c>
      <c r="AY307" s="172" t="s">
        <v>149</v>
      </c>
    </row>
    <row r="308" spans="2:65" s="1" customFormat="1" ht="31.5" customHeight="1">
      <c r="B308" s="125"/>
      <c r="C308" s="156">
        <v>90</v>
      </c>
      <c r="D308" s="156" t="s">
        <v>150</v>
      </c>
      <c r="E308" s="157" t="s">
        <v>494</v>
      </c>
      <c r="F308" s="277" t="s">
        <v>495</v>
      </c>
      <c r="G308" s="277"/>
      <c r="H308" s="277"/>
      <c r="I308" s="277"/>
      <c r="J308" s="158" t="s">
        <v>341</v>
      </c>
      <c r="K308" s="159">
        <v>2</v>
      </c>
      <c r="L308" s="160">
        <v>0</v>
      </c>
      <c r="M308" s="278">
        <v>0</v>
      </c>
      <c r="N308" s="278"/>
      <c r="O308" s="278"/>
      <c r="P308" s="278">
        <f>ROUND(V308*K308,2)</f>
        <v>0</v>
      </c>
      <c r="Q308" s="278"/>
      <c r="R308" s="128"/>
      <c r="T308" s="161" t="s">
        <v>5</v>
      </c>
      <c r="U308" s="44" t="s">
        <v>42</v>
      </c>
      <c r="V308" s="110">
        <f>L308+M308</f>
        <v>0</v>
      </c>
      <c r="W308" s="110">
        <f>ROUND(L308*K308,2)</f>
        <v>0</v>
      </c>
      <c r="X308" s="110">
        <f>ROUND(M308*K308,2)</f>
        <v>0</v>
      </c>
      <c r="Y308" s="162">
        <v>10.3</v>
      </c>
      <c r="Z308" s="162">
        <f>Y308*K308</f>
        <v>20.6</v>
      </c>
      <c r="AA308" s="162">
        <v>0.46009</v>
      </c>
      <c r="AB308" s="162">
        <f>AA308*K308</f>
        <v>0.92018</v>
      </c>
      <c r="AC308" s="162">
        <v>0</v>
      </c>
      <c r="AD308" s="163">
        <f>AC308*K308</f>
        <v>0</v>
      </c>
      <c r="AR308" s="21" t="s">
        <v>154</v>
      </c>
      <c r="AT308" s="21" t="s">
        <v>150</v>
      </c>
      <c r="AU308" s="21" t="s">
        <v>155</v>
      </c>
      <c r="AY308" s="21" t="s">
        <v>149</v>
      </c>
      <c r="BE308" s="164">
        <f>IF(U308="základní",P308,0)</f>
        <v>0</v>
      </c>
      <c r="BF308" s="164">
        <f>IF(U308="snížená",P308,0)</f>
        <v>0</v>
      </c>
      <c r="BG308" s="164">
        <f>IF(U308="zákl. přenesená",P308,0)</f>
        <v>0</v>
      </c>
      <c r="BH308" s="164">
        <f>IF(U308="sníž. přenesená",P308,0)</f>
        <v>0</v>
      </c>
      <c r="BI308" s="164">
        <f>IF(U308="nulová",P308,0)</f>
        <v>0</v>
      </c>
      <c r="BJ308" s="21" t="s">
        <v>87</v>
      </c>
      <c r="BK308" s="164">
        <f>ROUND(V308*K308,2)</f>
        <v>0</v>
      </c>
      <c r="BL308" s="21" t="s">
        <v>154</v>
      </c>
      <c r="BM308" s="21" t="s">
        <v>496</v>
      </c>
    </row>
    <row r="309" spans="2:65" s="1" customFormat="1" ht="22.5" customHeight="1">
      <c r="B309" s="125"/>
      <c r="C309" s="156">
        <v>91</v>
      </c>
      <c r="D309" s="156" t="s">
        <v>150</v>
      </c>
      <c r="E309" s="157" t="s">
        <v>497</v>
      </c>
      <c r="F309" s="277" t="s">
        <v>498</v>
      </c>
      <c r="G309" s="277"/>
      <c r="H309" s="277"/>
      <c r="I309" s="277"/>
      <c r="J309" s="158" t="s">
        <v>341</v>
      </c>
      <c r="K309" s="159">
        <v>4</v>
      </c>
      <c r="L309" s="160">
        <v>0</v>
      </c>
      <c r="M309" s="278">
        <v>0</v>
      </c>
      <c r="N309" s="278"/>
      <c r="O309" s="278"/>
      <c r="P309" s="278">
        <f>ROUND(V309*K309,2)</f>
        <v>0</v>
      </c>
      <c r="Q309" s="278"/>
      <c r="R309" s="128"/>
      <c r="T309" s="161" t="s">
        <v>5</v>
      </c>
      <c r="U309" s="44" t="s">
        <v>42</v>
      </c>
      <c r="V309" s="110">
        <f>L309+M309</f>
        <v>0</v>
      </c>
      <c r="W309" s="110">
        <f>ROUND(L309*K309,2)</f>
        <v>0</v>
      </c>
      <c r="X309" s="110">
        <f>ROUND(M309*K309,2)</f>
        <v>0</v>
      </c>
      <c r="Y309" s="162">
        <v>0.86299999999999999</v>
      </c>
      <c r="Z309" s="162">
        <f>Y309*K309</f>
        <v>3.452</v>
      </c>
      <c r="AA309" s="162">
        <v>0</v>
      </c>
      <c r="AB309" s="162">
        <f>AA309*K309</f>
        <v>0</v>
      </c>
      <c r="AC309" s="162">
        <v>0</v>
      </c>
      <c r="AD309" s="163">
        <f>AC309*K309</f>
        <v>0</v>
      </c>
      <c r="AR309" s="21" t="s">
        <v>154</v>
      </c>
      <c r="AT309" s="21" t="s">
        <v>150</v>
      </c>
      <c r="AU309" s="21" t="s">
        <v>155</v>
      </c>
      <c r="AY309" s="21" t="s">
        <v>149</v>
      </c>
      <c r="BE309" s="164">
        <f>IF(U309="základní",P309,0)</f>
        <v>0</v>
      </c>
      <c r="BF309" s="164">
        <f>IF(U309="snížená",P309,0)</f>
        <v>0</v>
      </c>
      <c r="BG309" s="164">
        <f>IF(U309="zákl. přenesená",P309,0)</f>
        <v>0</v>
      </c>
      <c r="BH309" s="164">
        <f>IF(U309="sníž. přenesená",P309,0)</f>
        <v>0</v>
      </c>
      <c r="BI309" s="164">
        <f>IF(U309="nulová",P309,0)</f>
        <v>0</v>
      </c>
      <c r="BJ309" s="21" t="s">
        <v>87</v>
      </c>
      <c r="BK309" s="164">
        <f>ROUND(V309*K309,2)</f>
        <v>0</v>
      </c>
      <c r="BL309" s="21" t="s">
        <v>154</v>
      </c>
      <c r="BM309" s="21" t="s">
        <v>499</v>
      </c>
    </row>
    <row r="310" spans="2:65" s="10" customFormat="1" ht="22.5" customHeight="1">
      <c r="B310" s="165"/>
      <c r="C310" s="166"/>
      <c r="D310" s="166"/>
      <c r="E310" s="167" t="s">
        <v>5</v>
      </c>
      <c r="F310" s="280" t="s">
        <v>500</v>
      </c>
      <c r="G310" s="281"/>
      <c r="H310" s="281"/>
      <c r="I310" s="281"/>
      <c r="J310" s="166"/>
      <c r="K310" s="168">
        <v>4</v>
      </c>
      <c r="L310" s="166"/>
      <c r="M310" s="166"/>
      <c r="N310" s="166"/>
      <c r="O310" s="166"/>
      <c r="P310" s="166"/>
      <c r="Q310" s="166"/>
      <c r="R310" s="169"/>
      <c r="T310" s="170"/>
      <c r="U310" s="166"/>
      <c r="V310" s="166"/>
      <c r="W310" s="166"/>
      <c r="X310" s="166"/>
      <c r="Y310" s="166"/>
      <c r="Z310" s="166"/>
      <c r="AA310" s="166"/>
      <c r="AB310" s="166"/>
      <c r="AC310" s="166"/>
      <c r="AD310" s="171"/>
      <c r="AT310" s="172" t="s">
        <v>199</v>
      </c>
      <c r="AU310" s="172" t="s">
        <v>155</v>
      </c>
      <c r="AV310" s="10" t="s">
        <v>101</v>
      </c>
      <c r="AW310" s="10" t="s">
        <v>7</v>
      </c>
      <c r="AX310" s="10" t="s">
        <v>87</v>
      </c>
      <c r="AY310" s="172" t="s">
        <v>149</v>
      </c>
    </row>
    <row r="311" spans="2:65" s="1" customFormat="1" ht="22.5" customHeight="1">
      <c r="B311" s="125"/>
      <c r="C311" s="189">
        <v>92</v>
      </c>
      <c r="D311" s="189" t="s">
        <v>254</v>
      </c>
      <c r="E311" s="190" t="s">
        <v>501</v>
      </c>
      <c r="F311" s="288" t="s">
        <v>502</v>
      </c>
      <c r="G311" s="288"/>
      <c r="H311" s="288"/>
      <c r="I311" s="288"/>
      <c r="J311" s="191" t="s">
        <v>367</v>
      </c>
      <c r="K311" s="192">
        <v>4</v>
      </c>
      <c r="L311" s="193">
        <v>0</v>
      </c>
      <c r="M311" s="289"/>
      <c r="N311" s="289"/>
      <c r="O311" s="290"/>
      <c r="P311" s="278">
        <f>ROUND(V311*K311,2)</f>
        <v>0</v>
      </c>
      <c r="Q311" s="278"/>
      <c r="R311" s="128"/>
      <c r="T311" s="161" t="s">
        <v>5</v>
      </c>
      <c r="U311" s="44" t="s">
        <v>42</v>
      </c>
      <c r="V311" s="110">
        <f>L311+M311</f>
        <v>0</v>
      </c>
      <c r="W311" s="110">
        <f>ROUND(L311*K311,2)</f>
        <v>0</v>
      </c>
      <c r="X311" s="110">
        <f>ROUND(M311*K311,2)</f>
        <v>0</v>
      </c>
      <c r="Y311" s="162">
        <v>0</v>
      </c>
      <c r="Z311" s="162">
        <f>Y311*K311</f>
        <v>0</v>
      </c>
      <c r="AA311" s="162">
        <v>0</v>
      </c>
      <c r="AB311" s="162">
        <f>AA311*K311</f>
        <v>0</v>
      </c>
      <c r="AC311" s="162">
        <v>0</v>
      </c>
      <c r="AD311" s="163">
        <f>AC311*K311</f>
        <v>0</v>
      </c>
      <c r="AR311" s="21" t="s">
        <v>176</v>
      </c>
      <c r="AT311" s="21" t="s">
        <v>254</v>
      </c>
      <c r="AU311" s="21" t="s">
        <v>155</v>
      </c>
      <c r="AY311" s="21" t="s">
        <v>149</v>
      </c>
      <c r="BE311" s="164">
        <f>IF(U311="základní",P311,0)</f>
        <v>0</v>
      </c>
      <c r="BF311" s="164">
        <f>IF(U311="snížená",P311,0)</f>
        <v>0</v>
      </c>
      <c r="BG311" s="164">
        <f>IF(U311="zákl. přenesená",P311,0)</f>
        <v>0</v>
      </c>
      <c r="BH311" s="164">
        <f>IF(U311="sníž. přenesená",P311,0)</f>
        <v>0</v>
      </c>
      <c r="BI311" s="164">
        <f>IF(U311="nulová",P311,0)</f>
        <v>0</v>
      </c>
      <c r="BJ311" s="21" t="s">
        <v>87</v>
      </c>
      <c r="BK311" s="164">
        <f>ROUND(V311*K311,2)</f>
        <v>0</v>
      </c>
      <c r="BL311" s="21" t="s">
        <v>154</v>
      </c>
      <c r="BM311" s="21" t="s">
        <v>503</v>
      </c>
    </row>
    <row r="312" spans="2:65" s="10" customFormat="1" ht="22.5" customHeight="1">
      <c r="B312" s="165"/>
      <c r="C312" s="166"/>
      <c r="D312" s="166"/>
      <c r="E312" s="167" t="s">
        <v>5</v>
      </c>
      <c r="F312" s="280" t="s">
        <v>500</v>
      </c>
      <c r="G312" s="281"/>
      <c r="H312" s="281"/>
      <c r="I312" s="281"/>
      <c r="J312" s="166"/>
      <c r="K312" s="168">
        <v>4</v>
      </c>
      <c r="L312" s="166"/>
      <c r="M312" s="166"/>
      <c r="N312" s="166"/>
      <c r="O312" s="166"/>
      <c r="P312" s="166"/>
      <c r="Q312" s="166"/>
      <c r="R312" s="169"/>
      <c r="T312" s="170"/>
      <c r="U312" s="166"/>
      <c r="V312" s="166"/>
      <c r="W312" s="166"/>
      <c r="X312" s="166"/>
      <c r="Y312" s="166"/>
      <c r="Z312" s="166"/>
      <c r="AA312" s="166"/>
      <c r="AB312" s="166"/>
      <c r="AC312" s="166"/>
      <c r="AD312" s="171"/>
      <c r="AT312" s="172" t="s">
        <v>199</v>
      </c>
      <c r="AU312" s="172" t="s">
        <v>155</v>
      </c>
      <c r="AV312" s="10" t="s">
        <v>101</v>
      </c>
      <c r="AW312" s="10" t="s">
        <v>7</v>
      </c>
      <c r="AX312" s="10" t="s">
        <v>87</v>
      </c>
      <c r="AY312" s="172" t="s">
        <v>149</v>
      </c>
    </row>
    <row r="313" spans="2:65" s="1" customFormat="1" ht="22.5" customHeight="1">
      <c r="B313" s="125"/>
      <c r="C313" s="189">
        <v>93</v>
      </c>
      <c r="D313" s="189" t="s">
        <v>254</v>
      </c>
      <c r="E313" s="190" t="s">
        <v>504</v>
      </c>
      <c r="F313" s="288" t="s">
        <v>505</v>
      </c>
      <c r="G313" s="288"/>
      <c r="H313" s="288"/>
      <c r="I313" s="288"/>
      <c r="J313" s="191" t="s">
        <v>367</v>
      </c>
      <c r="K313" s="192">
        <v>4</v>
      </c>
      <c r="L313" s="193">
        <v>0</v>
      </c>
      <c r="M313" s="289"/>
      <c r="N313" s="289"/>
      <c r="O313" s="290"/>
      <c r="P313" s="278">
        <f>ROUND(V313*K313,2)</f>
        <v>0</v>
      </c>
      <c r="Q313" s="278"/>
      <c r="R313" s="128"/>
      <c r="T313" s="161" t="s">
        <v>5</v>
      </c>
      <c r="U313" s="44" t="s">
        <v>42</v>
      </c>
      <c r="V313" s="110">
        <f>L313+M313</f>
        <v>0</v>
      </c>
      <c r="W313" s="110">
        <f>ROUND(L313*K313,2)</f>
        <v>0</v>
      </c>
      <c r="X313" s="110">
        <f>ROUND(M313*K313,2)</f>
        <v>0</v>
      </c>
      <c r="Y313" s="162">
        <v>0</v>
      </c>
      <c r="Z313" s="162">
        <f>Y313*K313</f>
        <v>0</v>
      </c>
      <c r="AA313" s="162">
        <v>0</v>
      </c>
      <c r="AB313" s="162">
        <f>AA313*K313</f>
        <v>0</v>
      </c>
      <c r="AC313" s="162">
        <v>0</v>
      </c>
      <c r="AD313" s="163">
        <f>AC313*K313</f>
        <v>0</v>
      </c>
      <c r="AR313" s="21" t="s">
        <v>176</v>
      </c>
      <c r="AT313" s="21" t="s">
        <v>254</v>
      </c>
      <c r="AU313" s="21" t="s">
        <v>155</v>
      </c>
      <c r="AY313" s="21" t="s">
        <v>149</v>
      </c>
      <c r="BE313" s="164">
        <f>IF(U313="základní",P313,0)</f>
        <v>0</v>
      </c>
      <c r="BF313" s="164">
        <f>IF(U313="snížená",P313,0)</f>
        <v>0</v>
      </c>
      <c r="BG313" s="164">
        <f>IF(U313="zákl. přenesená",P313,0)</f>
        <v>0</v>
      </c>
      <c r="BH313" s="164">
        <f>IF(U313="sníž. přenesená",P313,0)</f>
        <v>0</v>
      </c>
      <c r="BI313" s="164">
        <f>IF(U313="nulová",P313,0)</f>
        <v>0</v>
      </c>
      <c r="BJ313" s="21" t="s">
        <v>87</v>
      </c>
      <c r="BK313" s="164">
        <f>ROUND(V313*K313,2)</f>
        <v>0</v>
      </c>
      <c r="BL313" s="21" t="s">
        <v>154</v>
      </c>
      <c r="BM313" s="21" t="s">
        <v>506</v>
      </c>
    </row>
    <row r="314" spans="2:65" s="10" customFormat="1" ht="22.5" customHeight="1">
      <c r="B314" s="165"/>
      <c r="C314" s="166"/>
      <c r="D314" s="166"/>
      <c r="E314" s="167" t="s">
        <v>5</v>
      </c>
      <c r="F314" s="280" t="s">
        <v>500</v>
      </c>
      <c r="G314" s="281"/>
      <c r="H314" s="281"/>
      <c r="I314" s="281"/>
      <c r="J314" s="166"/>
      <c r="K314" s="168">
        <v>4</v>
      </c>
      <c r="L314" s="166"/>
      <c r="M314" s="166"/>
      <c r="N314" s="166"/>
      <c r="O314" s="166"/>
      <c r="P314" s="166"/>
      <c r="Q314" s="166"/>
      <c r="R314" s="169"/>
      <c r="T314" s="170"/>
      <c r="U314" s="166"/>
      <c r="V314" s="166"/>
      <c r="W314" s="166"/>
      <c r="X314" s="166"/>
      <c r="Y314" s="166"/>
      <c r="Z314" s="166"/>
      <c r="AA314" s="166"/>
      <c r="AB314" s="166"/>
      <c r="AC314" s="166"/>
      <c r="AD314" s="171"/>
      <c r="AT314" s="172" t="s">
        <v>199</v>
      </c>
      <c r="AU314" s="172" t="s">
        <v>155</v>
      </c>
      <c r="AV314" s="10" t="s">
        <v>101</v>
      </c>
      <c r="AW314" s="10" t="s">
        <v>7</v>
      </c>
      <c r="AX314" s="10" t="s">
        <v>87</v>
      </c>
      <c r="AY314" s="172" t="s">
        <v>149</v>
      </c>
    </row>
    <row r="315" spans="2:65" s="1" customFormat="1" ht="22.5" customHeight="1">
      <c r="B315" s="125"/>
      <c r="C315" s="189">
        <v>94</v>
      </c>
      <c r="D315" s="189" t="s">
        <v>254</v>
      </c>
      <c r="E315" s="190" t="s">
        <v>507</v>
      </c>
      <c r="F315" s="288" t="s">
        <v>508</v>
      </c>
      <c r="G315" s="288"/>
      <c r="H315" s="288"/>
      <c r="I315" s="288"/>
      <c r="J315" s="191" t="s">
        <v>434</v>
      </c>
      <c r="K315" s="192">
        <v>2</v>
      </c>
      <c r="L315" s="193">
        <v>0</v>
      </c>
      <c r="M315" s="289"/>
      <c r="N315" s="289"/>
      <c r="O315" s="290"/>
      <c r="P315" s="278">
        <f>ROUND(V315*K315,2)</f>
        <v>0</v>
      </c>
      <c r="Q315" s="278"/>
      <c r="R315" s="128"/>
      <c r="T315" s="161" t="s">
        <v>5</v>
      </c>
      <c r="U315" s="44" t="s">
        <v>42</v>
      </c>
      <c r="V315" s="110">
        <f>L315+M315</f>
        <v>0</v>
      </c>
      <c r="W315" s="110">
        <f>ROUND(L315*K315,2)</f>
        <v>0</v>
      </c>
      <c r="X315" s="110">
        <f>ROUND(M315*K315,2)</f>
        <v>0</v>
      </c>
      <c r="Y315" s="162">
        <v>0</v>
      </c>
      <c r="Z315" s="162">
        <f>Y315*K315</f>
        <v>0</v>
      </c>
      <c r="AA315" s="162">
        <v>0</v>
      </c>
      <c r="AB315" s="162">
        <f>AA315*K315</f>
        <v>0</v>
      </c>
      <c r="AC315" s="162">
        <v>0</v>
      </c>
      <c r="AD315" s="163">
        <f>AC315*K315</f>
        <v>0</v>
      </c>
      <c r="AR315" s="21" t="s">
        <v>176</v>
      </c>
      <c r="AT315" s="21" t="s">
        <v>254</v>
      </c>
      <c r="AU315" s="21" t="s">
        <v>155</v>
      </c>
      <c r="AY315" s="21" t="s">
        <v>149</v>
      </c>
      <c r="BE315" s="164">
        <f>IF(U315="základní",P315,0)</f>
        <v>0</v>
      </c>
      <c r="BF315" s="164">
        <f>IF(U315="snížená",P315,0)</f>
        <v>0</v>
      </c>
      <c r="BG315" s="164">
        <f>IF(U315="zákl. přenesená",P315,0)</f>
        <v>0</v>
      </c>
      <c r="BH315" s="164">
        <f>IF(U315="sníž. přenesená",P315,0)</f>
        <v>0</v>
      </c>
      <c r="BI315" s="164">
        <f>IF(U315="nulová",P315,0)</f>
        <v>0</v>
      </c>
      <c r="BJ315" s="21" t="s">
        <v>87</v>
      </c>
      <c r="BK315" s="164">
        <f>ROUND(V315*K315,2)</f>
        <v>0</v>
      </c>
      <c r="BL315" s="21" t="s">
        <v>154</v>
      </c>
      <c r="BM315" s="21" t="s">
        <v>509</v>
      </c>
    </row>
    <row r="316" spans="2:65" s="1" customFormat="1" ht="27.95" customHeight="1">
      <c r="B316" s="125"/>
      <c r="C316" s="156">
        <v>95</v>
      </c>
      <c r="D316" s="156" t="s">
        <v>150</v>
      </c>
      <c r="E316" s="157" t="s">
        <v>510</v>
      </c>
      <c r="F316" s="279" t="s">
        <v>630</v>
      </c>
      <c r="G316" s="277"/>
      <c r="H316" s="277"/>
      <c r="I316" s="277"/>
      <c r="J316" s="158" t="s">
        <v>211</v>
      </c>
      <c r="K316" s="159">
        <v>9.3000000000000007</v>
      </c>
      <c r="L316" s="160">
        <v>0</v>
      </c>
      <c r="M316" s="278">
        <v>0</v>
      </c>
      <c r="N316" s="278"/>
      <c r="O316" s="278"/>
      <c r="P316" s="278">
        <f>ROUND(V316*K316,2)</f>
        <v>0</v>
      </c>
      <c r="Q316" s="278"/>
      <c r="R316" s="128"/>
      <c r="T316" s="161" t="s">
        <v>5</v>
      </c>
      <c r="U316" s="44" t="s">
        <v>42</v>
      </c>
      <c r="V316" s="110">
        <f>L316+M316</f>
        <v>0</v>
      </c>
      <c r="W316" s="110">
        <f>ROUND(L316*K316,2)</f>
        <v>0</v>
      </c>
      <c r="X316" s="110">
        <f>ROUND(M316*K316,2)</f>
        <v>0</v>
      </c>
      <c r="Y316" s="162">
        <v>0</v>
      </c>
      <c r="Z316" s="162">
        <f>Y316*K316</f>
        <v>0</v>
      </c>
      <c r="AA316" s="162">
        <v>0</v>
      </c>
      <c r="AB316" s="162">
        <f>AA316*K316</f>
        <v>0</v>
      </c>
      <c r="AC316" s="162">
        <v>0</v>
      </c>
      <c r="AD316" s="163">
        <f>AC316*K316</f>
        <v>0</v>
      </c>
      <c r="AR316" s="21" t="s">
        <v>154</v>
      </c>
      <c r="AT316" s="21" t="s">
        <v>150</v>
      </c>
      <c r="AU316" s="21" t="s">
        <v>155</v>
      </c>
      <c r="AY316" s="21" t="s">
        <v>149</v>
      </c>
      <c r="BE316" s="164">
        <f>IF(U316="základní",P316,0)</f>
        <v>0</v>
      </c>
      <c r="BF316" s="164">
        <f>IF(U316="snížená",P316,0)</f>
        <v>0</v>
      </c>
      <c r="BG316" s="164">
        <f>IF(U316="zákl. přenesená",P316,0)</f>
        <v>0</v>
      </c>
      <c r="BH316" s="164">
        <f>IF(U316="sníž. přenesená",P316,0)</f>
        <v>0</v>
      </c>
      <c r="BI316" s="164">
        <f>IF(U316="nulová",P316,0)</f>
        <v>0</v>
      </c>
      <c r="BJ316" s="21" t="s">
        <v>87</v>
      </c>
      <c r="BK316" s="164">
        <f>ROUND(V316*K316,2)</f>
        <v>0</v>
      </c>
      <c r="BL316" s="21" t="s">
        <v>154</v>
      </c>
      <c r="BM316" s="21" t="s">
        <v>511</v>
      </c>
    </row>
    <row r="317" spans="2:65" s="1" customFormat="1" ht="31.5" customHeight="1">
      <c r="B317" s="125"/>
      <c r="C317" s="156">
        <v>96</v>
      </c>
      <c r="D317" s="156" t="s">
        <v>150</v>
      </c>
      <c r="E317" s="157" t="s">
        <v>512</v>
      </c>
      <c r="F317" s="277" t="s">
        <v>513</v>
      </c>
      <c r="G317" s="277"/>
      <c r="H317" s="277"/>
      <c r="I317" s="277"/>
      <c r="J317" s="158" t="s">
        <v>211</v>
      </c>
      <c r="K317" s="159">
        <v>2.5</v>
      </c>
      <c r="L317" s="160">
        <v>0</v>
      </c>
      <c r="M317" s="278">
        <v>0</v>
      </c>
      <c r="N317" s="278"/>
      <c r="O317" s="278"/>
      <c r="P317" s="278">
        <f>ROUND(V317*K317,2)</f>
        <v>0</v>
      </c>
      <c r="Q317" s="278"/>
      <c r="R317" s="128"/>
      <c r="T317" s="161" t="s">
        <v>5</v>
      </c>
      <c r="U317" s="44" t="s">
        <v>42</v>
      </c>
      <c r="V317" s="110">
        <f>L317+M317</f>
        <v>0</v>
      </c>
      <c r="W317" s="110">
        <f>ROUND(L317*K317,2)</f>
        <v>0</v>
      </c>
      <c r="X317" s="110">
        <f>ROUND(M317*K317,2)</f>
        <v>0</v>
      </c>
      <c r="Y317" s="162">
        <v>0.29199999999999998</v>
      </c>
      <c r="Z317" s="162">
        <f>Y317*K317</f>
        <v>0.73</v>
      </c>
      <c r="AA317" s="162">
        <v>4.2700000000000004E-3</v>
      </c>
      <c r="AB317" s="162">
        <f>AA317*K317</f>
        <v>1.0675E-2</v>
      </c>
      <c r="AC317" s="162">
        <v>0</v>
      </c>
      <c r="AD317" s="163">
        <f>AC317*K317</f>
        <v>0</v>
      </c>
      <c r="AR317" s="21" t="s">
        <v>154</v>
      </c>
      <c r="AT317" s="21" t="s">
        <v>150</v>
      </c>
      <c r="AU317" s="21" t="s">
        <v>155</v>
      </c>
      <c r="AY317" s="21" t="s">
        <v>149</v>
      </c>
      <c r="BE317" s="164">
        <f>IF(U317="základní",P317,0)</f>
        <v>0</v>
      </c>
      <c r="BF317" s="164">
        <f>IF(U317="snížená",P317,0)</f>
        <v>0</v>
      </c>
      <c r="BG317" s="164">
        <f>IF(U317="zákl. přenesená",P317,0)</f>
        <v>0</v>
      </c>
      <c r="BH317" s="164">
        <f>IF(U317="sníž. přenesená",P317,0)</f>
        <v>0</v>
      </c>
      <c r="BI317" s="164">
        <f>IF(U317="nulová",P317,0)</f>
        <v>0</v>
      </c>
      <c r="BJ317" s="21" t="s">
        <v>87</v>
      </c>
      <c r="BK317" s="164">
        <f>ROUND(V317*K317,2)</f>
        <v>0</v>
      </c>
      <c r="BL317" s="21" t="s">
        <v>154</v>
      </c>
      <c r="BM317" s="21" t="s">
        <v>514</v>
      </c>
    </row>
    <row r="318" spans="2:65" s="10" customFormat="1" ht="22.5" customHeight="1">
      <c r="B318" s="165"/>
      <c r="C318" s="166"/>
      <c r="D318" s="166"/>
      <c r="E318" s="167" t="s">
        <v>5</v>
      </c>
      <c r="F318" s="280" t="s">
        <v>515</v>
      </c>
      <c r="G318" s="281"/>
      <c r="H318" s="281"/>
      <c r="I318" s="281"/>
      <c r="J318" s="166"/>
      <c r="K318" s="168">
        <v>2.5</v>
      </c>
      <c r="L318" s="166"/>
      <c r="M318" s="166"/>
      <c r="N318" s="166"/>
      <c r="O318" s="166"/>
      <c r="P318" s="166"/>
      <c r="Q318" s="166"/>
      <c r="R318" s="169"/>
      <c r="T318" s="170"/>
      <c r="U318" s="166"/>
      <c r="V318" s="166"/>
      <c r="W318" s="166"/>
      <c r="X318" s="166"/>
      <c r="Y318" s="166"/>
      <c r="Z318" s="166"/>
      <c r="AA318" s="166"/>
      <c r="AB318" s="166"/>
      <c r="AC318" s="166"/>
      <c r="AD318" s="171"/>
      <c r="AT318" s="172" t="s">
        <v>199</v>
      </c>
      <c r="AU318" s="172" t="s">
        <v>155</v>
      </c>
      <c r="AV318" s="10" t="s">
        <v>101</v>
      </c>
      <c r="AW318" s="10" t="s">
        <v>7</v>
      </c>
      <c r="AX318" s="10" t="s">
        <v>87</v>
      </c>
      <c r="AY318" s="172" t="s">
        <v>149</v>
      </c>
    </row>
    <row r="319" spans="2:65" s="1" customFormat="1" ht="31.5" customHeight="1">
      <c r="B319" s="125"/>
      <c r="C319" s="156">
        <v>97</v>
      </c>
      <c r="D319" s="156" t="s">
        <v>150</v>
      </c>
      <c r="E319" s="157" t="s">
        <v>516</v>
      </c>
      <c r="F319" s="277" t="s">
        <v>517</v>
      </c>
      <c r="G319" s="277"/>
      <c r="H319" s="277"/>
      <c r="I319" s="277"/>
      <c r="J319" s="158" t="s">
        <v>341</v>
      </c>
      <c r="K319" s="159">
        <v>1</v>
      </c>
      <c r="L319" s="160">
        <v>0</v>
      </c>
      <c r="M319" s="278">
        <v>0</v>
      </c>
      <c r="N319" s="278"/>
      <c r="O319" s="278"/>
      <c r="P319" s="278">
        <f t="shared" ref="P319:P330" si="13">ROUND(V319*K319,2)</f>
        <v>0</v>
      </c>
      <c r="Q319" s="278"/>
      <c r="R319" s="128"/>
      <c r="T319" s="161" t="s">
        <v>5</v>
      </c>
      <c r="U319" s="44" t="s">
        <v>42</v>
      </c>
      <c r="V319" s="110">
        <f t="shared" ref="V319:V330" si="14">L319+M319</f>
        <v>0</v>
      </c>
      <c r="W319" s="110">
        <f t="shared" ref="W319:W330" si="15">ROUND(L319*K319,2)</f>
        <v>0</v>
      </c>
      <c r="X319" s="110">
        <f t="shared" ref="X319:X330" si="16">ROUND(M319*K319,2)</f>
        <v>0</v>
      </c>
      <c r="Y319" s="162">
        <v>5.024</v>
      </c>
      <c r="Z319" s="162">
        <f t="shared" ref="Z319:Z330" si="17">Y319*K319</f>
        <v>5.024</v>
      </c>
      <c r="AA319" s="162">
        <v>0.14494000000000001</v>
      </c>
      <c r="AB319" s="162">
        <f t="shared" ref="AB319:AB330" si="18">AA319*K319</f>
        <v>0.14494000000000001</v>
      </c>
      <c r="AC319" s="162">
        <v>0</v>
      </c>
      <c r="AD319" s="163">
        <f t="shared" ref="AD319:AD330" si="19">AC319*K319</f>
        <v>0</v>
      </c>
      <c r="AR319" s="21" t="s">
        <v>154</v>
      </c>
      <c r="AT319" s="21" t="s">
        <v>150</v>
      </c>
      <c r="AU319" s="21" t="s">
        <v>155</v>
      </c>
      <c r="AY319" s="21" t="s">
        <v>149</v>
      </c>
      <c r="BE319" s="164">
        <f t="shared" ref="BE319:BE330" si="20">IF(U319="základní",P319,0)</f>
        <v>0</v>
      </c>
      <c r="BF319" s="164">
        <f t="shared" ref="BF319:BF330" si="21">IF(U319="snížená",P319,0)</f>
        <v>0</v>
      </c>
      <c r="BG319" s="164">
        <f t="shared" ref="BG319:BG330" si="22">IF(U319="zákl. přenesená",P319,0)</f>
        <v>0</v>
      </c>
      <c r="BH319" s="164">
        <f t="shared" ref="BH319:BH330" si="23">IF(U319="sníž. přenesená",P319,0)</f>
        <v>0</v>
      </c>
      <c r="BI319" s="164">
        <f t="shared" ref="BI319:BI330" si="24">IF(U319="nulová",P319,0)</f>
        <v>0</v>
      </c>
      <c r="BJ319" s="21" t="s">
        <v>87</v>
      </c>
      <c r="BK319" s="164">
        <f t="shared" ref="BK319:BK330" si="25">ROUND(V319*K319,2)</f>
        <v>0</v>
      </c>
      <c r="BL319" s="21" t="s">
        <v>154</v>
      </c>
      <c r="BM319" s="21" t="s">
        <v>518</v>
      </c>
    </row>
    <row r="320" spans="2:65" s="1" customFormat="1" ht="22.5" customHeight="1">
      <c r="B320" s="125"/>
      <c r="C320" s="189">
        <v>98</v>
      </c>
      <c r="D320" s="189" t="s">
        <v>254</v>
      </c>
      <c r="E320" s="190" t="s">
        <v>519</v>
      </c>
      <c r="F320" s="288" t="s">
        <v>520</v>
      </c>
      <c r="G320" s="288"/>
      <c r="H320" s="288"/>
      <c r="I320" s="288"/>
      <c r="J320" s="191" t="s">
        <v>367</v>
      </c>
      <c r="K320" s="192">
        <v>1</v>
      </c>
      <c r="L320" s="193">
        <v>0</v>
      </c>
      <c r="M320" s="289"/>
      <c r="N320" s="289"/>
      <c r="O320" s="290"/>
      <c r="P320" s="278">
        <f t="shared" si="13"/>
        <v>0</v>
      </c>
      <c r="Q320" s="278"/>
      <c r="R320" s="128"/>
      <c r="T320" s="161" t="s">
        <v>5</v>
      </c>
      <c r="U320" s="44" t="s">
        <v>42</v>
      </c>
      <c r="V320" s="110">
        <f t="shared" si="14"/>
        <v>0</v>
      </c>
      <c r="W320" s="110">
        <f t="shared" si="15"/>
        <v>0</v>
      </c>
      <c r="X320" s="110">
        <f t="shared" si="16"/>
        <v>0</v>
      </c>
      <c r="Y320" s="162">
        <v>0</v>
      </c>
      <c r="Z320" s="162">
        <f t="shared" si="17"/>
        <v>0</v>
      </c>
      <c r="AA320" s="162">
        <v>0</v>
      </c>
      <c r="AB320" s="162">
        <f t="shared" si="18"/>
        <v>0</v>
      </c>
      <c r="AC320" s="162">
        <v>0</v>
      </c>
      <c r="AD320" s="163">
        <f t="shared" si="19"/>
        <v>0</v>
      </c>
      <c r="AR320" s="21" t="s">
        <v>176</v>
      </c>
      <c r="AT320" s="21" t="s">
        <v>254</v>
      </c>
      <c r="AU320" s="21" t="s">
        <v>155</v>
      </c>
      <c r="AY320" s="21" t="s">
        <v>149</v>
      </c>
      <c r="BE320" s="164">
        <f t="shared" si="20"/>
        <v>0</v>
      </c>
      <c r="BF320" s="164">
        <f t="shared" si="21"/>
        <v>0</v>
      </c>
      <c r="BG320" s="164">
        <f t="shared" si="22"/>
        <v>0</v>
      </c>
      <c r="BH320" s="164">
        <f t="shared" si="23"/>
        <v>0</v>
      </c>
      <c r="BI320" s="164">
        <f t="shared" si="24"/>
        <v>0</v>
      </c>
      <c r="BJ320" s="21" t="s">
        <v>87</v>
      </c>
      <c r="BK320" s="164">
        <f t="shared" si="25"/>
        <v>0</v>
      </c>
      <c r="BL320" s="21" t="s">
        <v>154</v>
      </c>
      <c r="BM320" s="21" t="s">
        <v>521</v>
      </c>
    </row>
    <row r="321" spans="2:65" s="1" customFormat="1" ht="22.5" customHeight="1">
      <c r="B321" s="125"/>
      <c r="C321" s="189">
        <v>99</v>
      </c>
      <c r="D321" s="189" t="s">
        <v>254</v>
      </c>
      <c r="E321" s="190" t="s">
        <v>522</v>
      </c>
      <c r="F321" s="288" t="s">
        <v>523</v>
      </c>
      <c r="G321" s="288"/>
      <c r="H321" s="288"/>
      <c r="I321" s="288"/>
      <c r="J321" s="191" t="s">
        <v>367</v>
      </c>
      <c r="K321" s="192">
        <v>1</v>
      </c>
      <c r="L321" s="193">
        <v>0</v>
      </c>
      <c r="M321" s="289"/>
      <c r="N321" s="289"/>
      <c r="O321" s="290"/>
      <c r="P321" s="278">
        <f t="shared" si="13"/>
        <v>0</v>
      </c>
      <c r="Q321" s="278"/>
      <c r="R321" s="128"/>
      <c r="T321" s="161" t="s">
        <v>5</v>
      </c>
      <c r="U321" s="44" t="s">
        <v>42</v>
      </c>
      <c r="V321" s="110">
        <f t="shared" si="14"/>
        <v>0</v>
      </c>
      <c r="W321" s="110">
        <f t="shared" si="15"/>
        <v>0</v>
      </c>
      <c r="X321" s="110">
        <f t="shared" si="16"/>
        <v>0</v>
      </c>
      <c r="Y321" s="162">
        <v>0</v>
      </c>
      <c r="Z321" s="162">
        <f t="shared" si="17"/>
        <v>0</v>
      </c>
      <c r="AA321" s="162">
        <v>0</v>
      </c>
      <c r="AB321" s="162">
        <f t="shared" si="18"/>
        <v>0</v>
      </c>
      <c r="AC321" s="162">
        <v>0</v>
      </c>
      <c r="AD321" s="163">
        <f t="shared" si="19"/>
        <v>0</v>
      </c>
      <c r="AR321" s="21" t="s">
        <v>176</v>
      </c>
      <c r="AT321" s="21" t="s">
        <v>254</v>
      </c>
      <c r="AU321" s="21" t="s">
        <v>155</v>
      </c>
      <c r="AY321" s="21" t="s">
        <v>149</v>
      </c>
      <c r="BE321" s="164">
        <f t="shared" si="20"/>
        <v>0</v>
      </c>
      <c r="BF321" s="164">
        <f t="shared" si="21"/>
        <v>0</v>
      </c>
      <c r="BG321" s="164">
        <f t="shared" si="22"/>
        <v>0</v>
      </c>
      <c r="BH321" s="164">
        <f t="shared" si="23"/>
        <v>0</v>
      </c>
      <c r="BI321" s="164">
        <f t="shared" si="24"/>
        <v>0</v>
      </c>
      <c r="BJ321" s="21" t="s">
        <v>87</v>
      </c>
      <c r="BK321" s="164">
        <f t="shared" si="25"/>
        <v>0</v>
      </c>
      <c r="BL321" s="21" t="s">
        <v>154</v>
      </c>
      <c r="BM321" s="21" t="s">
        <v>524</v>
      </c>
    </row>
    <row r="322" spans="2:65" s="1" customFormat="1" ht="22.5" customHeight="1">
      <c r="B322" s="125"/>
      <c r="C322" s="189">
        <v>100</v>
      </c>
      <c r="D322" s="189" t="s">
        <v>254</v>
      </c>
      <c r="E322" s="190" t="s">
        <v>525</v>
      </c>
      <c r="F322" s="288" t="s">
        <v>526</v>
      </c>
      <c r="G322" s="288"/>
      <c r="H322" s="288"/>
      <c r="I322" s="288"/>
      <c r="J322" s="191" t="s">
        <v>367</v>
      </c>
      <c r="K322" s="192">
        <v>1</v>
      </c>
      <c r="L322" s="193">
        <v>0</v>
      </c>
      <c r="M322" s="289"/>
      <c r="N322" s="289"/>
      <c r="O322" s="290"/>
      <c r="P322" s="278">
        <f t="shared" si="13"/>
        <v>0</v>
      </c>
      <c r="Q322" s="278"/>
      <c r="R322" s="128"/>
      <c r="T322" s="161" t="s">
        <v>5</v>
      </c>
      <c r="U322" s="44" t="s">
        <v>42</v>
      </c>
      <c r="V322" s="110">
        <f t="shared" si="14"/>
        <v>0</v>
      </c>
      <c r="W322" s="110">
        <f t="shared" si="15"/>
        <v>0</v>
      </c>
      <c r="X322" s="110">
        <f t="shared" si="16"/>
        <v>0</v>
      </c>
      <c r="Y322" s="162">
        <v>0</v>
      </c>
      <c r="Z322" s="162">
        <f t="shared" si="17"/>
        <v>0</v>
      </c>
      <c r="AA322" s="162">
        <v>0</v>
      </c>
      <c r="AB322" s="162">
        <f t="shared" si="18"/>
        <v>0</v>
      </c>
      <c r="AC322" s="162">
        <v>0</v>
      </c>
      <c r="AD322" s="163">
        <f t="shared" si="19"/>
        <v>0</v>
      </c>
      <c r="AR322" s="21" t="s">
        <v>176</v>
      </c>
      <c r="AT322" s="21" t="s">
        <v>254</v>
      </c>
      <c r="AU322" s="21" t="s">
        <v>155</v>
      </c>
      <c r="AY322" s="21" t="s">
        <v>149</v>
      </c>
      <c r="BE322" s="164">
        <f t="shared" si="20"/>
        <v>0</v>
      </c>
      <c r="BF322" s="164">
        <f t="shared" si="21"/>
        <v>0</v>
      </c>
      <c r="BG322" s="164">
        <f t="shared" si="22"/>
        <v>0</v>
      </c>
      <c r="BH322" s="164">
        <f t="shared" si="23"/>
        <v>0</v>
      </c>
      <c r="BI322" s="164">
        <f t="shared" si="24"/>
        <v>0</v>
      </c>
      <c r="BJ322" s="21" t="s">
        <v>87</v>
      </c>
      <c r="BK322" s="164">
        <f t="shared" si="25"/>
        <v>0</v>
      </c>
      <c r="BL322" s="21" t="s">
        <v>154</v>
      </c>
      <c r="BM322" s="21" t="s">
        <v>527</v>
      </c>
    </row>
    <row r="323" spans="2:65" s="1" customFormat="1" ht="22.5" customHeight="1">
      <c r="B323" s="125"/>
      <c r="C323" s="189">
        <v>101</v>
      </c>
      <c r="D323" s="189" t="s">
        <v>254</v>
      </c>
      <c r="E323" s="190" t="s">
        <v>528</v>
      </c>
      <c r="F323" s="288" t="s">
        <v>529</v>
      </c>
      <c r="G323" s="288"/>
      <c r="H323" s="288"/>
      <c r="I323" s="288"/>
      <c r="J323" s="191" t="s">
        <v>367</v>
      </c>
      <c r="K323" s="192">
        <v>1</v>
      </c>
      <c r="L323" s="193">
        <v>0</v>
      </c>
      <c r="M323" s="289"/>
      <c r="N323" s="289"/>
      <c r="O323" s="290"/>
      <c r="P323" s="278">
        <f t="shared" si="13"/>
        <v>0</v>
      </c>
      <c r="Q323" s="278"/>
      <c r="R323" s="128"/>
      <c r="T323" s="161" t="s">
        <v>5</v>
      </c>
      <c r="U323" s="44" t="s">
        <v>42</v>
      </c>
      <c r="V323" s="110">
        <f t="shared" si="14"/>
        <v>0</v>
      </c>
      <c r="W323" s="110">
        <f t="shared" si="15"/>
        <v>0</v>
      </c>
      <c r="X323" s="110">
        <f t="shared" si="16"/>
        <v>0</v>
      </c>
      <c r="Y323" s="162">
        <v>0</v>
      </c>
      <c r="Z323" s="162">
        <f t="shared" si="17"/>
        <v>0</v>
      </c>
      <c r="AA323" s="162">
        <v>0</v>
      </c>
      <c r="AB323" s="162">
        <f t="shared" si="18"/>
        <v>0</v>
      </c>
      <c r="AC323" s="162">
        <v>0</v>
      </c>
      <c r="AD323" s="163">
        <f t="shared" si="19"/>
        <v>0</v>
      </c>
      <c r="AR323" s="21" t="s">
        <v>176</v>
      </c>
      <c r="AT323" s="21" t="s">
        <v>254</v>
      </c>
      <c r="AU323" s="21" t="s">
        <v>155</v>
      </c>
      <c r="AY323" s="21" t="s">
        <v>149</v>
      </c>
      <c r="BE323" s="164">
        <f t="shared" si="20"/>
        <v>0</v>
      </c>
      <c r="BF323" s="164">
        <f t="shared" si="21"/>
        <v>0</v>
      </c>
      <c r="BG323" s="164">
        <f t="shared" si="22"/>
        <v>0</v>
      </c>
      <c r="BH323" s="164">
        <f t="shared" si="23"/>
        <v>0</v>
      </c>
      <c r="BI323" s="164">
        <f t="shared" si="24"/>
        <v>0</v>
      </c>
      <c r="BJ323" s="21" t="s">
        <v>87</v>
      </c>
      <c r="BK323" s="164">
        <f t="shared" si="25"/>
        <v>0</v>
      </c>
      <c r="BL323" s="21" t="s">
        <v>154</v>
      </c>
      <c r="BM323" s="21" t="s">
        <v>530</v>
      </c>
    </row>
    <row r="324" spans="2:65" s="1" customFormat="1" ht="22.5" customHeight="1">
      <c r="B324" s="125"/>
      <c r="C324" s="189">
        <v>102</v>
      </c>
      <c r="D324" s="189" t="s">
        <v>254</v>
      </c>
      <c r="E324" s="190" t="s">
        <v>531</v>
      </c>
      <c r="F324" s="288" t="s">
        <v>532</v>
      </c>
      <c r="G324" s="288"/>
      <c r="H324" s="288"/>
      <c r="I324" s="288"/>
      <c r="J324" s="191" t="s">
        <v>367</v>
      </c>
      <c r="K324" s="192">
        <v>1</v>
      </c>
      <c r="L324" s="193">
        <v>0</v>
      </c>
      <c r="M324" s="289"/>
      <c r="N324" s="289"/>
      <c r="O324" s="290"/>
      <c r="P324" s="278">
        <f t="shared" si="13"/>
        <v>0</v>
      </c>
      <c r="Q324" s="278"/>
      <c r="R324" s="128"/>
      <c r="T324" s="161" t="s">
        <v>5</v>
      </c>
      <c r="U324" s="44" t="s">
        <v>42</v>
      </c>
      <c r="V324" s="110">
        <f t="shared" si="14"/>
        <v>0</v>
      </c>
      <c r="W324" s="110">
        <f t="shared" si="15"/>
        <v>0</v>
      </c>
      <c r="X324" s="110">
        <f t="shared" si="16"/>
        <v>0</v>
      </c>
      <c r="Y324" s="162">
        <v>0</v>
      </c>
      <c r="Z324" s="162">
        <f t="shared" si="17"/>
        <v>0</v>
      </c>
      <c r="AA324" s="162">
        <v>0</v>
      </c>
      <c r="AB324" s="162">
        <f t="shared" si="18"/>
        <v>0</v>
      </c>
      <c r="AC324" s="162">
        <v>0</v>
      </c>
      <c r="AD324" s="163">
        <f t="shared" si="19"/>
        <v>0</v>
      </c>
      <c r="AR324" s="21" t="s">
        <v>176</v>
      </c>
      <c r="AT324" s="21" t="s">
        <v>254</v>
      </c>
      <c r="AU324" s="21" t="s">
        <v>155</v>
      </c>
      <c r="AY324" s="21" t="s">
        <v>149</v>
      </c>
      <c r="BE324" s="164">
        <f t="shared" si="20"/>
        <v>0</v>
      </c>
      <c r="BF324" s="164">
        <f t="shared" si="21"/>
        <v>0</v>
      </c>
      <c r="BG324" s="164">
        <f t="shared" si="22"/>
        <v>0</v>
      </c>
      <c r="BH324" s="164">
        <f t="shared" si="23"/>
        <v>0</v>
      </c>
      <c r="BI324" s="164">
        <f t="shared" si="24"/>
        <v>0</v>
      </c>
      <c r="BJ324" s="21" t="s">
        <v>87</v>
      </c>
      <c r="BK324" s="164">
        <f t="shared" si="25"/>
        <v>0</v>
      </c>
      <c r="BL324" s="21" t="s">
        <v>154</v>
      </c>
      <c r="BM324" s="21" t="s">
        <v>533</v>
      </c>
    </row>
    <row r="325" spans="2:65" s="1" customFormat="1" ht="22.5" customHeight="1">
      <c r="B325" s="125"/>
      <c r="C325" s="189">
        <v>103</v>
      </c>
      <c r="D325" s="189" t="s">
        <v>254</v>
      </c>
      <c r="E325" s="190" t="s">
        <v>534</v>
      </c>
      <c r="F325" s="288" t="s">
        <v>535</v>
      </c>
      <c r="G325" s="288"/>
      <c r="H325" s="288"/>
      <c r="I325" s="288"/>
      <c r="J325" s="191" t="s">
        <v>367</v>
      </c>
      <c r="K325" s="192">
        <v>1</v>
      </c>
      <c r="L325" s="193">
        <v>0</v>
      </c>
      <c r="M325" s="289"/>
      <c r="N325" s="289"/>
      <c r="O325" s="290"/>
      <c r="P325" s="278">
        <f t="shared" si="13"/>
        <v>0</v>
      </c>
      <c r="Q325" s="278"/>
      <c r="R325" s="128"/>
      <c r="T325" s="161" t="s">
        <v>5</v>
      </c>
      <c r="U325" s="44" t="s">
        <v>42</v>
      </c>
      <c r="V325" s="110">
        <f t="shared" si="14"/>
        <v>0</v>
      </c>
      <c r="W325" s="110">
        <f t="shared" si="15"/>
        <v>0</v>
      </c>
      <c r="X325" s="110">
        <f t="shared" si="16"/>
        <v>0</v>
      </c>
      <c r="Y325" s="162">
        <v>0</v>
      </c>
      <c r="Z325" s="162">
        <f t="shared" si="17"/>
        <v>0</v>
      </c>
      <c r="AA325" s="162">
        <v>0</v>
      </c>
      <c r="AB325" s="162">
        <f t="shared" si="18"/>
        <v>0</v>
      </c>
      <c r="AC325" s="162">
        <v>0</v>
      </c>
      <c r="AD325" s="163">
        <f t="shared" si="19"/>
        <v>0</v>
      </c>
      <c r="AR325" s="21" t="s">
        <v>176</v>
      </c>
      <c r="AT325" s="21" t="s">
        <v>254</v>
      </c>
      <c r="AU325" s="21" t="s">
        <v>155</v>
      </c>
      <c r="AY325" s="21" t="s">
        <v>149</v>
      </c>
      <c r="BE325" s="164">
        <f t="shared" si="20"/>
        <v>0</v>
      </c>
      <c r="BF325" s="164">
        <f t="shared" si="21"/>
        <v>0</v>
      </c>
      <c r="BG325" s="164">
        <f t="shared" si="22"/>
        <v>0</v>
      </c>
      <c r="BH325" s="164">
        <f t="shared" si="23"/>
        <v>0</v>
      </c>
      <c r="BI325" s="164">
        <f t="shared" si="24"/>
        <v>0</v>
      </c>
      <c r="BJ325" s="21" t="s">
        <v>87</v>
      </c>
      <c r="BK325" s="164">
        <f t="shared" si="25"/>
        <v>0</v>
      </c>
      <c r="BL325" s="21" t="s">
        <v>154</v>
      </c>
      <c r="BM325" s="21" t="s">
        <v>536</v>
      </c>
    </row>
    <row r="326" spans="2:65" s="1" customFormat="1" ht="31.5" customHeight="1">
      <c r="B326" s="125"/>
      <c r="C326" s="156">
        <v>104</v>
      </c>
      <c r="D326" s="156" t="s">
        <v>150</v>
      </c>
      <c r="E326" s="157" t="s">
        <v>537</v>
      </c>
      <c r="F326" s="277" t="s">
        <v>538</v>
      </c>
      <c r="G326" s="277"/>
      <c r="H326" s="277"/>
      <c r="I326" s="277"/>
      <c r="J326" s="158" t="s">
        <v>341</v>
      </c>
      <c r="K326" s="159">
        <v>4</v>
      </c>
      <c r="L326" s="160">
        <v>0</v>
      </c>
      <c r="M326" s="278">
        <v>0</v>
      </c>
      <c r="N326" s="278"/>
      <c r="O326" s="278"/>
      <c r="P326" s="278">
        <f t="shared" si="13"/>
        <v>0</v>
      </c>
      <c r="Q326" s="278"/>
      <c r="R326" s="128"/>
      <c r="T326" s="161" t="s">
        <v>5</v>
      </c>
      <c r="U326" s="44" t="s">
        <v>42</v>
      </c>
      <c r="V326" s="110">
        <f t="shared" si="14"/>
        <v>0</v>
      </c>
      <c r="W326" s="110">
        <f t="shared" si="15"/>
        <v>0</v>
      </c>
      <c r="X326" s="110">
        <f t="shared" si="16"/>
        <v>0</v>
      </c>
      <c r="Y326" s="162">
        <v>0.40300000000000002</v>
      </c>
      <c r="Z326" s="162">
        <f t="shared" si="17"/>
        <v>1.6120000000000001</v>
      </c>
      <c r="AA326" s="162">
        <v>1.6000000000000001E-4</v>
      </c>
      <c r="AB326" s="162">
        <f t="shared" si="18"/>
        <v>6.4000000000000005E-4</v>
      </c>
      <c r="AC326" s="162">
        <v>0</v>
      </c>
      <c r="AD326" s="163">
        <f t="shared" si="19"/>
        <v>0</v>
      </c>
      <c r="AR326" s="21" t="s">
        <v>154</v>
      </c>
      <c r="AT326" s="21" t="s">
        <v>150</v>
      </c>
      <c r="AU326" s="21" t="s">
        <v>155</v>
      </c>
      <c r="AY326" s="21" t="s">
        <v>149</v>
      </c>
      <c r="BE326" s="164">
        <f t="shared" si="20"/>
        <v>0</v>
      </c>
      <c r="BF326" s="164">
        <f t="shared" si="21"/>
        <v>0</v>
      </c>
      <c r="BG326" s="164">
        <f t="shared" si="22"/>
        <v>0</v>
      </c>
      <c r="BH326" s="164">
        <f t="shared" si="23"/>
        <v>0</v>
      </c>
      <c r="BI326" s="164">
        <f t="shared" si="24"/>
        <v>0</v>
      </c>
      <c r="BJ326" s="21" t="s">
        <v>87</v>
      </c>
      <c r="BK326" s="164">
        <f t="shared" si="25"/>
        <v>0</v>
      </c>
      <c r="BL326" s="21" t="s">
        <v>154</v>
      </c>
      <c r="BM326" s="21" t="s">
        <v>539</v>
      </c>
    </row>
    <row r="327" spans="2:65" s="1" customFormat="1" ht="22.5" customHeight="1">
      <c r="B327" s="125"/>
      <c r="C327" s="156">
        <v>105</v>
      </c>
      <c r="D327" s="156" t="s">
        <v>150</v>
      </c>
      <c r="E327" s="157" t="s">
        <v>540</v>
      </c>
      <c r="F327" s="277" t="s">
        <v>541</v>
      </c>
      <c r="G327" s="277"/>
      <c r="H327" s="277"/>
      <c r="I327" s="277"/>
      <c r="J327" s="158" t="s">
        <v>211</v>
      </c>
      <c r="K327" s="159">
        <v>70</v>
      </c>
      <c r="L327" s="160">
        <v>0</v>
      </c>
      <c r="M327" s="278">
        <v>0</v>
      </c>
      <c r="N327" s="278"/>
      <c r="O327" s="278"/>
      <c r="P327" s="278">
        <f t="shared" si="13"/>
        <v>0</v>
      </c>
      <c r="Q327" s="278"/>
      <c r="R327" s="128"/>
      <c r="T327" s="161" t="s">
        <v>5</v>
      </c>
      <c r="U327" s="44" t="s">
        <v>42</v>
      </c>
      <c r="V327" s="110">
        <f t="shared" si="14"/>
        <v>0</v>
      </c>
      <c r="W327" s="110">
        <f t="shared" si="15"/>
        <v>0</v>
      </c>
      <c r="X327" s="110">
        <f t="shared" si="16"/>
        <v>0</v>
      </c>
      <c r="Y327" s="162">
        <v>4.3999999999999997E-2</v>
      </c>
      <c r="Z327" s="162">
        <f t="shared" si="17"/>
        <v>3.0799999999999996</v>
      </c>
      <c r="AA327" s="162">
        <v>0</v>
      </c>
      <c r="AB327" s="162">
        <f t="shared" si="18"/>
        <v>0</v>
      </c>
      <c r="AC327" s="162">
        <v>0</v>
      </c>
      <c r="AD327" s="163">
        <f t="shared" si="19"/>
        <v>0</v>
      </c>
      <c r="AR327" s="21" t="s">
        <v>154</v>
      </c>
      <c r="AT327" s="21" t="s">
        <v>150</v>
      </c>
      <c r="AU327" s="21" t="s">
        <v>155</v>
      </c>
      <c r="AY327" s="21" t="s">
        <v>149</v>
      </c>
      <c r="BE327" s="164">
        <f t="shared" si="20"/>
        <v>0</v>
      </c>
      <c r="BF327" s="164">
        <f t="shared" si="21"/>
        <v>0</v>
      </c>
      <c r="BG327" s="164">
        <f t="shared" si="22"/>
        <v>0</v>
      </c>
      <c r="BH327" s="164">
        <f t="shared" si="23"/>
        <v>0</v>
      </c>
      <c r="BI327" s="164">
        <f t="shared" si="24"/>
        <v>0</v>
      </c>
      <c r="BJ327" s="21" t="s">
        <v>87</v>
      </c>
      <c r="BK327" s="164">
        <f t="shared" si="25"/>
        <v>0</v>
      </c>
      <c r="BL327" s="21" t="s">
        <v>154</v>
      </c>
      <c r="BM327" s="21" t="s">
        <v>542</v>
      </c>
    </row>
    <row r="328" spans="2:65" s="1" customFormat="1" ht="31.5" customHeight="1">
      <c r="B328" s="125"/>
      <c r="C328" s="156">
        <v>106</v>
      </c>
      <c r="D328" s="156" t="s">
        <v>150</v>
      </c>
      <c r="E328" s="157" t="s">
        <v>543</v>
      </c>
      <c r="F328" s="277" t="s">
        <v>544</v>
      </c>
      <c r="G328" s="277"/>
      <c r="H328" s="277"/>
      <c r="I328" s="277"/>
      <c r="J328" s="158" t="s">
        <v>211</v>
      </c>
      <c r="K328" s="159">
        <v>70</v>
      </c>
      <c r="L328" s="160">
        <v>0</v>
      </c>
      <c r="M328" s="278">
        <v>0</v>
      </c>
      <c r="N328" s="278"/>
      <c r="O328" s="278"/>
      <c r="P328" s="278">
        <f t="shared" si="13"/>
        <v>0</v>
      </c>
      <c r="Q328" s="278"/>
      <c r="R328" s="128"/>
      <c r="T328" s="161" t="s">
        <v>5</v>
      </c>
      <c r="U328" s="44" t="s">
        <v>42</v>
      </c>
      <c r="V328" s="110">
        <f t="shared" si="14"/>
        <v>0</v>
      </c>
      <c r="W328" s="110">
        <f t="shared" si="15"/>
        <v>0</v>
      </c>
      <c r="X328" s="110">
        <f t="shared" si="16"/>
        <v>0</v>
      </c>
      <c r="Y328" s="162">
        <v>7.9000000000000001E-2</v>
      </c>
      <c r="Z328" s="162">
        <f t="shared" si="17"/>
        <v>5.53</v>
      </c>
      <c r="AA328" s="162">
        <v>0</v>
      </c>
      <c r="AB328" s="162">
        <f t="shared" si="18"/>
        <v>0</v>
      </c>
      <c r="AC328" s="162">
        <v>0</v>
      </c>
      <c r="AD328" s="163">
        <f t="shared" si="19"/>
        <v>0</v>
      </c>
      <c r="AR328" s="21" t="s">
        <v>154</v>
      </c>
      <c r="AT328" s="21" t="s">
        <v>150</v>
      </c>
      <c r="AU328" s="21" t="s">
        <v>155</v>
      </c>
      <c r="AY328" s="21" t="s">
        <v>149</v>
      </c>
      <c r="BE328" s="164">
        <f t="shared" si="20"/>
        <v>0</v>
      </c>
      <c r="BF328" s="164">
        <f t="shared" si="21"/>
        <v>0</v>
      </c>
      <c r="BG328" s="164">
        <f t="shared" si="22"/>
        <v>0</v>
      </c>
      <c r="BH328" s="164">
        <f t="shared" si="23"/>
        <v>0</v>
      </c>
      <c r="BI328" s="164">
        <f t="shared" si="24"/>
        <v>0</v>
      </c>
      <c r="BJ328" s="21" t="s">
        <v>87</v>
      </c>
      <c r="BK328" s="164">
        <f t="shared" si="25"/>
        <v>0</v>
      </c>
      <c r="BL328" s="21" t="s">
        <v>154</v>
      </c>
      <c r="BM328" s="21" t="s">
        <v>545</v>
      </c>
    </row>
    <row r="329" spans="2:65" s="1" customFormat="1" ht="22.5" customHeight="1">
      <c r="B329" s="125"/>
      <c r="C329" s="156">
        <v>107</v>
      </c>
      <c r="D329" s="156" t="s">
        <v>150</v>
      </c>
      <c r="E329" s="157" t="s">
        <v>546</v>
      </c>
      <c r="F329" s="277" t="s">
        <v>547</v>
      </c>
      <c r="G329" s="277"/>
      <c r="H329" s="277"/>
      <c r="I329" s="277"/>
      <c r="J329" s="158" t="s">
        <v>211</v>
      </c>
      <c r="K329" s="159">
        <v>100</v>
      </c>
      <c r="L329" s="160">
        <v>0</v>
      </c>
      <c r="M329" s="278">
        <v>0</v>
      </c>
      <c r="N329" s="278"/>
      <c r="O329" s="278"/>
      <c r="P329" s="278">
        <f t="shared" si="13"/>
        <v>0</v>
      </c>
      <c r="Q329" s="278"/>
      <c r="R329" s="128"/>
      <c r="T329" s="161" t="s">
        <v>5</v>
      </c>
      <c r="U329" s="44" t="s">
        <v>42</v>
      </c>
      <c r="V329" s="110">
        <f t="shared" si="14"/>
        <v>0</v>
      </c>
      <c r="W329" s="110">
        <f t="shared" si="15"/>
        <v>0</v>
      </c>
      <c r="X329" s="110">
        <f t="shared" si="16"/>
        <v>0</v>
      </c>
      <c r="Y329" s="162">
        <v>5.3999999999999999E-2</v>
      </c>
      <c r="Z329" s="162">
        <f t="shared" si="17"/>
        <v>5.4</v>
      </c>
      <c r="AA329" s="162">
        <v>1.9000000000000001E-4</v>
      </c>
      <c r="AB329" s="162">
        <f t="shared" si="18"/>
        <v>1.9E-2</v>
      </c>
      <c r="AC329" s="162">
        <v>0</v>
      </c>
      <c r="AD329" s="163">
        <f t="shared" si="19"/>
        <v>0</v>
      </c>
      <c r="AR329" s="21" t="s">
        <v>154</v>
      </c>
      <c r="AT329" s="21" t="s">
        <v>150</v>
      </c>
      <c r="AU329" s="21" t="s">
        <v>155</v>
      </c>
      <c r="AY329" s="21" t="s">
        <v>149</v>
      </c>
      <c r="BE329" s="164">
        <f t="shared" si="20"/>
        <v>0</v>
      </c>
      <c r="BF329" s="164">
        <f t="shared" si="21"/>
        <v>0</v>
      </c>
      <c r="BG329" s="164">
        <f t="shared" si="22"/>
        <v>0</v>
      </c>
      <c r="BH329" s="164">
        <f t="shared" si="23"/>
        <v>0</v>
      </c>
      <c r="BI329" s="164">
        <f t="shared" si="24"/>
        <v>0</v>
      </c>
      <c r="BJ329" s="21" t="s">
        <v>87</v>
      </c>
      <c r="BK329" s="164">
        <f t="shared" si="25"/>
        <v>0</v>
      </c>
      <c r="BL329" s="21" t="s">
        <v>154</v>
      </c>
      <c r="BM329" s="21" t="s">
        <v>548</v>
      </c>
    </row>
    <row r="330" spans="2:65" s="1" customFormat="1" ht="31.5" customHeight="1">
      <c r="B330" s="125"/>
      <c r="C330" s="156">
        <v>108</v>
      </c>
      <c r="D330" s="156" t="s">
        <v>150</v>
      </c>
      <c r="E330" s="157" t="s">
        <v>549</v>
      </c>
      <c r="F330" s="277" t="s">
        <v>550</v>
      </c>
      <c r="G330" s="277"/>
      <c r="H330" s="277"/>
      <c r="I330" s="277"/>
      <c r="J330" s="158" t="s">
        <v>211</v>
      </c>
      <c r="K330" s="159">
        <v>100</v>
      </c>
      <c r="L330" s="160">
        <v>0</v>
      </c>
      <c r="M330" s="278">
        <v>0</v>
      </c>
      <c r="N330" s="278"/>
      <c r="O330" s="278"/>
      <c r="P330" s="278">
        <f t="shared" si="13"/>
        <v>0</v>
      </c>
      <c r="Q330" s="278"/>
      <c r="R330" s="128"/>
      <c r="T330" s="161" t="s">
        <v>5</v>
      </c>
      <c r="U330" s="44" t="s">
        <v>42</v>
      </c>
      <c r="V330" s="110">
        <f t="shared" si="14"/>
        <v>0</v>
      </c>
      <c r="W330" s="110">
        <f t="shared" si="15"/>
        <v>0</v>
      </c>
      <c r="X330" s="110">
        <f t="shared" si="16"/>
        <v>0</v>
      </c>
      <c r="Y330" s="162">
        <v>2.3E-2</v>
      </c>
      <c r="Z330" s="162">
        <f t="shared" si="17"/>
        <v>2.2999999999999998</v>
      </c>
      <c r="AA330" s="162">
        <v>6.9999999999999994E-5</v>
      </c>
      <c r="AB330" s="162">
        <f t="shared" si="18"/>
        <v>6.9999999999999993E-3</v>
      </c>
      <c r="AC330" s="162">
        <v>0</v>
      </c>
      <c r="AD330" s="163">
        <f t="shared" si="19"/>
        <v>0</v>
      </c>
      <c r="AR330" s="21" t="s">
        <v>154</v>
      </c>
      <c r="AT330" s="21" t="s">
        <v>150</v>
      </c>
      <c r="AU330" s="21" t="s">
        <v>155</v>
      </c>
      <c r="AY330" s="21" t="s">
        <v>149</v>
      </c>
      <c r="BE330" s="164">
        <f t="shared" si="20"/>
        <v>0</v>
      </c>
      <c r="BF330" s="164">
        <f t="shared" si="21"/>
        <v>0</v>
      </c>
      <c r="BG330" s="164">
        <f t="shared" si="22"/>
        <v>0</v>
      </c>
      <c r="BH330" s="164">
        <f t="shared" si="23"/>
        <v>0</v>
      </c>
      <c r="BI330" s="164">
        <f t="shared" si="24"/>
        <v>0</v>
      </c>
      <c r="BJ330" s="21" t="s">
        <v>87</v>
      </c>
      <c r="BK330" s="164">
        <f t="shared" si="25"/>
        <v>0</v>
      </c>
      <c r="BL330" s="21" t="s">
        <v>154</v>
      </c>
      <c r="BM330" s="21" t="s">
        <v>551</v>
      </c>
    </row>
    <row r="331" spans="2:65" s="9" customFormat="1" ht="29.85" customHeight="1">
      <c r="B331" s="144"/>
      <c r="C331" s="145"/>
      <c r="D331" s="155" t="s">
        <v>124</v>
      </c>
      <c r="E331" s="155"/>
      <c r="F331" s="155"/>
      <c r="G331" s="155"/>
      <c r="H331" s="155"/>
      <c r="I331" s="155"/>
      <c r="J331" s="155"/>
      <c r="K331" s="155"/>
      <c r="L331" s="155"/>
      <c r="M331" s="312">
        <f>BK331</f>
        <v>0</v>
      </c>
      <c r="N331" s="313"/>
      <c r="O331" s="313"/>
      <c r="P331" s="313"/>
      <c r="Q331" s="313"/>
      <c r="R331" s="147"/>
      <c r="T331" s="148"/>
      <c r="U331" s="145"/>
      <c r="V331" s="145"/>
      <c r="W331" s="149">
        <f>SUM(W332:W341)</f>
        <v>0</v>
      </c>
      <c r="X331" s="149">
        <f>SUM(X332:X341)</f>
        <v>0</v>
      </c>
      <c r="Y331" s="145"/>
      <c r="Z331" s="150">
        <f>SUM(Z332:Z341)</f>
        <v>53.501600000000003</v>
      </c>
      <c r="AA331" s="145"/>
      <c r="AB331" s="150">
        <f>SUM(AB332:AB341)</f>
        <v>6.7344499999999998</v>
      </c>
      <c r="AC331" s="145"/>
      <c r="AD331" s="151">
        <f>SUM(AD332:AD341)</f>
        <v>0</v>
      </c>
      <c r="AR331" s="152" t="s">
        <v>87</v>
      </c>
      <c r="AT331" s="153" t="s">
        <v>78</v>
      </c>
      <c r="AU331" s="153" t="s">
        <v>87</v>
      </c>
      <c r="AY331" s="152" t="s">
        <v>149</v>
      </c>
      <c r="BK331" s="154">
        <f>SUM(BK332:BK341)</f>
        <v>0</v>
      </c>
    </row>
    <row r="332" spans="2:65" s="1" customFormat="1" ht="44.25" customHeight="1">
      <c r="B332" s="125"/>
      <c r="C332" s="156">
        <v>109</v>
      </c>
      <c r="D332" s="156" t="s">
        <v>150</v>
      </c>
      <c r="E332" s="157" t="s">
        <v>552</v>
      </c>
      <c r="F332" s="277" t="s">
        <v>553</v>
      </c>
      <c r="G332" s="277"/>
      <c r="H332" s="277"/>
      <c r="I332" s="277"/>
      <c r="J332" s="158" t="s">
        <v>211</v>
      </c>
      <c r="K332" s="159">
        <v>45</v>
      </c>
      <c r="L332" s="160">
        <v>0</v>
      </c>
      <c r="M332" s="278">
        <v>0</v>
      </c>
      <c r="N332" s="278"/>
      <c r="O332" s="278"/>
      <c r="P332" s="278">
        <f>ROUND(V332*K332,2)</f>
        <v>0</v>
      </c>
      <c r="Q332" s="278"/>
      <c r="R332" s="128"/>
      <c r="T332" s="161" t="s">
        <v>5</v>
      </c>
      <c r="U332" s="44" t="s">
        <v>42</v>
      </c>
      <c r="V332" s="110">
        <f>L332+M332</f>
        <v>0</v>
      </c>
      <c r="W332" s="110">
        <f>ROUND(L332*K332,2)</f>
        <v>0</v>
      </c>
      <c r="X332" s="110">
        <f>ROUND(M332*K332,2)</f>
        <v>0</v>
      </c>
      <c r="Y332" s="162">
        <v>0.28100000000000003</v>
      </c>
      <c r="Z332" s="162">
        <f>Y332*K332</f>
        <v>12.645000000000001</v>
      </c>
      <c r="AA332" s="162">
        <v>0.14321</v>
      </c>
      <c r="AB332" s="162">
        <f>AA332*K332</f>
        <v>6.4444499999999998</v>
      </c>
      <c r="AC332" s="162">
        <v>0</v>
      </c>
      <c r="AD332" s="163">
        <f>AC332*K332</f>
        <v>0</v>
      </c>
      <c r="AR332" s="21" t="s">
        <v>154</v>
      </c>
      <c r="AT332" s="21" t="s">
        <v>150</v>
      </c>
      <c r="AU332" s="21" t="s">
        <v>101</v>
      </c>
      <c r="AY332" s="21" t="s">
        <v>149</v>
      </c>
      <c r="BE332" s="164">
        <f>IF(U332="základní",P332,0)</f>
        <v>0</v>
      </c>
      <c r="BF332" s="164">
        <f>IF(U332="snížená",P332,0)</f>
        <v>0</v>
      </c>
      <c r="BG332" s="164">
        <f>IF(U332="zákl. přenesená",P332,0)</f>
        <v>0</v>
      </c>
      <c r="BH332" s="164">
        <f>IF(U332="sníž. přenesená",P332,0)</f>
        <v>0</v>
      </c>
      <c r="BI332" s="164">
        <f>IF(U332="nulová",P332,0)</f>
        <v>0</v>
      </c>
      <c r="BJ332" s="21" t="s">
        <v>87</v>
      </c>
      <c r="BK332" s="164">
        <f>ROUND(V332*K332,2)</f>
        <v>0</v>
      </c>
      <c r="BL332" s="21" t="s">
        <v>154</v>
      </c>
      <c r="BM332" s="21" t="s">
        <v>554</v>
      </c>
    </row>
    <row r="333" spans="2:65" s="10" customFormat="1" ht="22.5" customHeight="1">
      <c r="B333" s="165"/>
      <c r="C333" s="166"/>
      <c r="D333" s="166"/>
      <c r="E333" s="167" t="s">
        <v>5</v>
      </c>
      <c r="F333" s="280" t="s">
        <v>555</v>
      </c>
      <c r="G333" s="281"/>
      <c r="H333" s="281"/>
      <c r="I333" s="281"/>
      <c r="J333" s="166"/>
      <c r="K333" s="168">
        <v>45</v>
      </c>
      <c r="L333" s="166"/>
      <c r="M333" s="166"/>
      <c r="N333" s="166"/>
      <c r="O333" s="166"/>
      <c r="P333" s="166"/>
      <c r="Q333" s="166"/>
      <c r="R333" s="169"/>
      <c r="T333" s="170"/>
      <c r="U333" s="166"/>
      <c r="V333" s="166"/>
      <c r="W333" s="166"/>
      <c r="X333" s="166"/>
      <c r="Y333" s="166"/>
      <c r="Z333" s="166"/>
      <c r="AA333" s="166"/>
      <c r="AB333" s="166"/>
      <c r="AC333" s="166"/>
      <c r="AD333" s="171"/>
      <c r="AT333" s="172" t="s">
        <v>199</v>
      </c>
      <c r="AU333" s="172" t="s">
        <v>101</v>
      </c>
      <c r="AV333" s="10" t="s">
        <v>101</v>
      </c>
      <c r="AW333" s="10" t="s">
        <v>7</v>
      </c>
      <c r="AX333" s="10" t="s">
        <v>87</v>
      </c>
      <c r="AY333" s="172" t="s">
        <v>149</v>
      </c>
    </row>
    <row r="334" spans="2:65" s="1" customFormat="1" ht="31.5" customHeight="1">
      <c r="B334" s="125"/>
      <c r="C334" s="189">
        <v>110</v>
      </c>
      <c r="D334" s="189" t="s">
        <v>254</v>
      </c>
      <c r="E334" s="190" t="s">
        <v>556</v>
      </c>
      <c r="F334" s="288" t="s">
        <v>557</v>
      </c>
      <c r="G334" s="288"/>
      <c r="H334" s="288"/>
      <c r="I334" s="288"/>
      <c r="J334" s="191" t="s">
        <v>341</v>
      </c>
      <c r="K334" s="192">
        <v>5</v>
      </c>
      <c r="L334" s="193">
        <v>0</v>
      </c>
      <c r="M334" s="289"/>
      <c r="N334" s="289"/>
      <c r="O334" s="290"/>
      <c r="P334" s="278">
        <f>ROUND(V334*K334,2)</f>
        <v>0</v>
      </c>
      <c r="Q334" s="278"/>
      <c r="R334" s="128"/>
      <c r="T334" s="161" t="s">
        <v>5</v>
      </c>
      <c r="U334" s="44" t="s">
        <v>42</v>
      </c>
      <c r="V334" s="110">
        <f>L334+M334</f>
        <v>0</v>
      </c>
      <c r="W334" s="110">
        <f>ROUND(L334*K334,2)</f>
        <v>0</v>
      </c>
      <c r="X334" s="110">
        <f>ROUND(M334*K334,2)</f>
        <v>0</v>
      </c>
      <c r="Y334" s="162">
        <v>0</v>
      </c>
      <c r="Z334" s="162">
        <f>Y334*K334</f>
        <v>0</v>
      </c>
      <c r="AA334" s="162">
        <v>5.8000000000000003E-2</v>
      </c>
      <c r="AB334" s="162">
        <f>AA334*K334</f>
        <v>0.29000000000000004</v>
      </c>
      <c r="AC334" s="162">
        <v>0</v>
      </c>
      <c r="AD334" s="163">
        <f>AC334*K334</f>
        <v>0</v>
      </c>
      <c r="AR334" s="21" t="s">
        <v>176</v>
      </c>
      <c r="AT334" s="21" t="s">
        <v>254</v>
      </c>
      <c r="AU334" s="21" t="s">
        <v>101</v>
      </c>
      <c r="AY334" s="21" t="s">
        <v>149</v>
      </c>
      <c r="BE334" s="164">
        <f>IF(U334="základní",P334,0)</f>
        <v>0</v>
      </c>
      <c r="BF334" s="164">
        <f>IF(U334="snížená",P334,0)</f>
        <v>0</v>
      </c>
      <c r="BG334" s="164">
        <f>IF(U334="zákl. přenesená",P334,0)</f>
        <v>0</v>
      </c>
      <c r="BH334" s="164">
        <f>IF(U334="sníž. přenesená",P334,0)</f>
        <v>0</v>
      </c>
      <c r="BI334" s="164">
        <f>IF(U334="nulová",P334,0)</f>
        <v>0</v>
      </c>
      <c r="BJ334" s="21" t="s">
        <v>87</v>
      </c>
      <c r="BK334" s="164">
        <f>ROUND(V334*K334,2)</f>
        <v>0</v>
      </c>
      <c r="BL334" s="21" t="s">
        <v>154</v>
      </c>
      <c r="BM334" s="21" t="s">
        <v>558</v>
      </c>
    </row>
    <row r="335" spans="2:65" s="1" customFormat="1" ht="31.5" customHeight="1">
      <c r="B335" s="125"/>
      <c r="C335" s="156">
        <v>111</v>
      </c>
      <c r="D335" s="156" t="s">
        <v>150</v>
      </c>
      <c r="E335" s="157" t="s">
        <v>559</v>
      </c>
      <c r="F335" s="277" t="s">
        <v>560</v>
      </c>
      <c r="G335" s="277"/>
      <c r="H335" s="277"/>
      <c r="I335" s="277"/>
      <c r="J335" s="158" t="s">
        <v>211</v>
      </c>
      <c r="K335" s="159">
        <v>126.6</v>
      </c>
      <c r="L335" s="160">
        <v>0</v>
      </c>
      <c r="M335" s="278">
        <v>0</v>
      </c>
      <c r="N335" s="278"/>
      <c r="O335" s="278"/>
      <c r="P335" s="278">
        <f>ROUND(V335*K335,2)</f>
        <v>0</v>
      </c>
      <c r="Q335" s="278"/>
      <c r="R335" s="128"/>
      <c r="T335" s="161" t="s">
        <v>5</v>
      </c>
      <c r="U335" s="44" t="s">
        <v>42</v>
      </c>
      <c r="V335" s="110">
        <f>L335+M335</f>
        <v>0</v>
      </c>
      <c r="W335" s="110">
        <f>ROUND(L335*K335,2)</f>
        <v>0</v>
      </c>
      <c r="X335" s="110">
        <f>ROUND(M335*K335,2)</f>
        <v>0</v>
      </c>
      <c r="Y335" s="162">
        <v>6.7000000000000004E-2</v>
      </c>
      <c r="Z335" s="162">
        <f>Y335*K335</f>
        <v>8.4822000000000006</v>
      </c>
      <c r="AA335" s="162">
        <v>0</v>
      </c>
      <c r="AB335" s="162">
        <f>AA335*K335</f>
        <v>0</v>
      </c>
      <c r="AC335" s="162">
        <v>0</v>
      </c>
      <c r="AD335" s="163">
        <f>AC335*K335</f>
        <v>0</v>
      </c>
      <c r="AR335" s="21" t="s">
        <v>154</v>
      </c>
      <c r="AT335" s="21" t="s">
        <v>150</v>
      </c>
      <c r="AU335" s="21" t="s">
        <v>101</v>
      </c>
      <c r="AY335" s="21" t="s">
        <v>149</v>
      </c>
      <c r="BE335" s="164">
        <f>IF(U335="základní",P335,0)</f>
        <v>0</v>
      </c>
      <c r="BF335" s="164">
        <f>IF(U335="snížená",P335,0)</f>
        <v>0</v>
      </c>
      <c r="BG335" s="164">
        <f>IF(U335="zákl. přenesená",P335,0)</f>
        <v>0</v>
      </c>
      <c r="BH335" s="164">
        <f>IF(U335="sníž. přenesená",P335,0)</f>
        <v>0</v>
      </c>
      <c r="BI335" s="164">
        <f>IF(U335="nulová",P335,0)</f>
        <v>0</v>
      </c>
      <c r="BJ335" s="21" t="s">
        <v>87</v>
      </c>
      <c r="BK335" s="164">
        <f>ROUND(V335*K335,2)</f>
        <v>0</v>
      </c>
      <c r="BL335" s="21" t="s">
        <v>154</v>
      </c>
      <c r="BM335" s="21" t="s">
        <v>561</v>
      </c>
    </row>
    <row r="336" spans="2:65" s="10" customFormat="1" ht="22.5" customHeight="1">
      <c r="B336" s="165"/>
      <c r="C336" s="166"/>
      <c r="D336" s="166"/>
      <c r="E336" s="167" t="s">
        <v>5</v>
      </c>
      <c r="F336" s="280" t="s">
        <v>562</v>
      </c>
      <c r="G336" s="281"/>
      <c r="H336" s="281"/>
      <c r="I336" s="281"/>
      <c r="J336" s="166"/>
      <c r="K336" s="168">
        <v>126.6</v>
      </c>
      <c r="L336" s="166"/>
      <c r="M336" s="166"/>
      <c r="N336" s="166"/>
      <c r="O336" s="166"/>
      <c r="P336" s="166"/>
      <c r="Q336" s="166"/>
      <c r="R336" s="169"/>
      <c r="T336" s="170"/>
      <c r="U336" s="166"/>
      <c r="V336" s="166"/>
      <c r="W336" s="166"/>
      <c r="X336" s="166"/>
      <c r="Y336" s="166"/>
      <c r="Z336" s="166"/>
      <c r="AA336" s="166"/>
      <c r="AB336" s="166"/>
      <c r="AC336" s="166"/>
      <c r="AD336" s="171"/>
      <c r="AT336" s="172" t="s">
        <v>199</v>
      </c>
      <c r="AU336" s="172" t="s">
        <v>101</v>
      </c>
      <c r="AV336" s="10" t="s">
        <v>101</v>
      </c>
      <c r="AW336" s="10" t="s">
        <v>7</v>
      </c>
      <c r="AX336" s="10" t="s">
        <v>87</v>
      </c>
      <c r="AY336" s="172" t="s">
        <v>149</v>
      </c>
    </row>
    <row r="337" spans="2:65" s="1" customFormat="1" ht="27.95" customHeight="1">
      <c r="B337" s="125"/>
      <c r="C337" s="156">
        <v>112</v>
      </c>
      <c r="D337" s="156" t="s">
        <v>150</v>
      </c>
      <c r="E337" s="157" t="s">
        <v>563</v>
      </c>
      <c r="F337" s="279" t="s">
        <v>631</v>
      </c>
      <c r="G337" s="277"/>
      <c r="H337" s="277"/>
      <c r="I337" s="277"/>
      <c r="J337" s="158" t="s">
        <v>211</v>
      </c>
      <c r="K337" s="159">
        <v>126.4</v>
      </c>
      <c r="L337" s="160">
        <v>0</v>
      </c>
      <c r="M337" s="278">
        <v>0</v>
      </c>
      <c r="N337" s="278"/>
      <c r="O337" s="278"/>
      <c r="P337" s="278">
        <f>ROUND(V337*K337,2)</f>
        <v>0</v>
      </c>
      <c r="Q337" s="278"/>
      <c r="R337" s="128"/>
      <c r="T337" s="161" t="s">
        <v>5</v>
      </c>
      <c r="U337" s="44" t="s">
        <v>42</v>
      </c>
      <c r="V337" s="110">
        <f>L337+M337</f>
        <v>0</v>
      </c>
      <c r="W337" s="110">
        <f>ROUND(L337*K337,2)</f>
        <v>0</v>
      </c>
      <c r="X337" s="110">
        <f>ROUND(M337*K337,2)</f>
        <v>0</v>
      </c>
      <c r="Y337" s="162">
        <v>0.19600000000000001</v>
      </c>
      <c r="Z337" s="162">
        <f>Y337*K337</f>
        <v>24.774400000000004</v>
      </c>
      <c r="AA337" s="162">
        <v>0</v>
      </c>
      <c r="AB337" s="162">
        <f>AA337*K337</f>
        <v>0</v>
      </c>
      <c r="AC337" s="162">
        <v>0</v>
      </c>
      <c r="AD337" s="163">
        <f>AC337*K337</f>
        <v>0</v>
      </c>
      <c r="AR337" s="21" t="s">
        <v>154</v>
      </c>
      <c r="AT337" s="21" t="s">
        <v>150</v>
      </c>
      <c r="AU337" s="21" t="s">
        <v>101</v>
      </c>
      <c r="AY337" s="21" t="s">
        <v>149</v>
      </c>
      <c r="BE337" s="164">
        <f>IF(U337="základní",P337,0)</f>
        <v>0</v>
      </c>
      <c r="BF337" s="164">
        <f>IF(U337="snížená",P337,0)</f>
        <v>0</v>
      </c>
      <c r="BG337" s="164">
        <f>IF(U337="zákl. přenesená",P337,0)</f>
        <v>0</v>
      </c>
      <c r="BH337" s="164">
        <f>IF(U337="sníž. přenesená",P337,0)</f>
        <v>0</v>
      </c>
      <c r="BI337" s="164">
        <f>IF(U337="nulová",P337,0)</f>
        <v>0</v>
      </c>
      <c r="BJ337" s="21" t="s">
        <v>87</v>
      </c>
      <c r="BK337" s="164">
        <f>ROUND(V337*K337,2)</f>
        <v>0</v>
      </c>
      <c r="BL337" s="21" t="s">
        <v>154</v>
      </c>
      <c r="BM337" s="21" t="s">
        <v>564</v>
      </c>
    </row>
    <row r="338" spans="2:65" s="10" customFormat="1" ht="22.5" customHeight="1">
      <c r="B338" s="165"/>
      <c r="C338" s="166"/>
      <c r="D338" s="166"/>
      <c r="E338" s="167" t="s">
        <v>5</v>
      </c>
      <c r="F338" s="280" t="s">
        <v>565</v>
      </c>
      <c r="G338" s="281"/>
      <c r="H338" s="281"/>
      <c r="I338" s="281"/>
      <c r="J338" s="166"/>
      <c r="K338" s="168">
        <v>126.4</v>
      </c>
      <c r="L338" s="166"/>
      <c r="M338" s="166"/>
      <c r="N338" s="166"/>
      <c r="O338" s="166"/>
      <c r="P338" s="166"/>
      <c r="Q338" s="166"/>
      <c r="R338" s="169"/>
      <c r="T338" s="170"/>
      <c r="U338" s="166"/>
      <c r="V338" s="166"/>
      <c r="W338" s="166"/>
      <c r="X338" s="166"/>
      <c r="Y338" s="166"/>
      <c r="Z338" s="166"/>
      <c r="AA338" s="166"/>
      <c r="AB338" s="166"/>
      <c r="AC338" s="166"/>
      <c r="AD338" s="171"/>
      <c r="AT338" s="172" t="s">
        <v>199</v>
      </c>
      <c r="AU338" s="172" t="s">
        <v>101</v>
      </c>
      <c r="AV338" s="10" t="s">
        <v>101</v>
      </c>
      <c r="AW338" s="10" t="s">
        <v>7</v>
      </c>
      <c r="AX338" s="10" t="s">
        <v>87</v>
      </c>
      <c r="AY338" s="172" t="s">
        <v>149</v>
      </c>
    </row>
    <row r="339" spans="2:65" s="1" customFormat="1" ht="31.5" customHeight="1">
      <c r="B339" s="125"/>
      <c r="C339" s="156">
        <v>113</v>
      </c>
      <c r="D339" s="156" t="s">
        <v>150</v>
      </c>
      <c r="E339" s="157" t="s">
        <v>566</v>
      </c>
      <c r="F339" s="277" t="s">
        <v>567</v>
      </c>
      <c r="G339" s="277"/>
      <c r="H339" s="277"/>
      <c r="I339" s="277"/>
      <c r="J339" s="158" t="s">
        <v>211</v>
      </c>
      <c r="K339" s="159">
        <v>40</v>
      </c>
      <c r="L339" s="160">
        <v>0</v>
      </c>
      <c r="M339" s="278">
        <v>0</v>
      </c>
      <c r="N339" s="278"/>
      <c r="O339" s="278"/>
      <c r="P339" s="278">
        <f>ROUND(V339*K339,2)</f>
        <v>0</v>
      </c>
      <c r="Q339" s="278"/>
      <c r="R339" s="128"/>
      <c r="T339" s="161" t="s">
        <v>5</v>
      </c>
      <c r="U339" s="44" t="s">
        <v>42</v>
      </c>
      <c r="V339" s="110">
        <f>L339+M339</f>
        <v>0</v>
      </c>
      <c r="W339" s="110">
        <f>ROUND(L339*K339,2)</f>
        <v>0</v>
      </c>
      <c r="X339" s="110">
        <f>ROUND(M339*K339,2)</f>
        <v>0</v>
      </c>
      <c r="Y339" s="162">
        <v>0.124</v>
      </c>
      <c r="Z339" s="162">
        <f>Y339*K339</f>
        <v>4.96</v>
      </c>
      <c r="AA339" s="162">
        <v>0</v>
      </c>
      <c r="AB339" s="162">
        <f>AA339*K339</f>
        <v>0</v>
      </c>
      <c r="AC339" s="162">
        <v>0</v>
      </c>
      <c r="AD339" s="163">
        <f>AC339*K339</f>
        <v>0</v>
      </c>
      <c r="AR339" s="21" t="s">
        <v>154</v>
      </c>
      <c r="AT339" s="21" t="s">
        <v>150</v>
      </c>
      <c r="AU339" s="21" t="s">
        <v>101</v>
      </c>
      <c r="AY339" s="21" t="s">
        <v>149</v>
      </c>
      <c r="BE339" s="164">
        <f>IF(U339="základní",P339,0)</f>
        <v>0</v>
      </c>
      <c r="BF339" s="164">
        <f>IF(U339="snížená",P339,0)</f>
        <v>0</v>
      </c>
      <c r="BG339" s="164">
        <f>IF(U339="zákl. přenesená",P339,0)</f>
        <v>0</v>
      </c>
      <c r="BH339" s="164">
        <f>IF(U339="sníž. přenesená",P339,0)</f>
        <v>0</v>
      </c>
      <c r="BI339" s="164">
        <f>IF(U339="nulová",P339,0)</f>
        <v>0</v>
      </c>
      <c r="BJ339" s="21" t="s">
        <v>87</v>
      </c>
      <c r="BK339" s="164">
        <f>ROUND(V339*K339,2)</f>
        <v>0</v>
      </c>
      <c r="BL339" s="21" t="s">
        <v>154</v>
      </c>
      <c r="BM339" s="21" t="s">
        <v>568</v>
      </c>
    </row>
    <row r="340" spans="2:65" s="10" customFormat="1" ht="22.5" customHeight="1">
      <c r="B340" s="165"/>
      <c r="C340" s="166"/>
      <c r="D340" s="166"/>
      <c r="E340" s="167" t="s">
        <v>5</v>
      </c>
      <c r="F340" s="280" t="s">
        <v>569</v>
      </c>
      <c r="G340" s="281"/>
      <c r="H340" s="281"/>
      <c r="I340" s="281"/>
      <c r="J340" s="166"/>
      <c r="K340" s="168">
        <v>40</v>
      </c>
      <c r="L340" s="166"/>
      <c r="M340" s="166"/>
      <c r="N340" s="166"/>
      <c r="O340" s="166"/>
      <c r="P340" s="166"/>
      <c r="Q340" s="166"/>
      <c r="R340" s="169"/>
      <c r="T340" s="170"/>
      <c r="U340" s="166"/>
      <c r="V340" s="166"/>
      <c r="W340" s="166"/>
      <c r="X340" s="166"/>
      <c r="Y340" s="166"/>
      <c r="Z340" s="166"/>
      <c r="AA340" s="166"/>
      <c r="AB340" s="166"/>
      <c r="AC340" s="166"/>
      <c r="AD340" s="171"/>
      <c r="AT340" s="172" t="s">
        <v>199</v>
      </c>
      <c r="AU340" s="172" t="s">
        <v>101</v>
      </c>
      <c r="AV340" s="10" t="s">
        <v>101</v>
      </c>
      <c r="AW340" s="10" t="s">
        <v>7</v>
      </c>
      <c r="AX340" s="10" t="s">
        <v>87</v>
      </c>
      <c r="AY340" s="172" t="s">
        <v>149</v>
      </c>
    </row>
    <row r="341" spans="2:65" s="1" customFormat="1" ht="31.5" customHeight="1">
      <c r="B341" s="125"/>
      <c r="C341" s="156">
        <v>114</v>
      </c>
      <c r="D341" s="156" t="s">
        <v>150</v>
      </c>
      <c r="E341" s="157" t="s">
        <v>570</v>
      </c>
      <c r="F341" s="277" t="s">
        <v>571</v>
      </c>
      <c r="G341" s="277"/>
      <c r="H341" s="277"/>
      <c r="I341" s="277"/>
      <c r="J341" s="158" t="s">
        <v>196</v>
      </c>
      <c r="K341" s="159">
        <v>12</v>
      </c>
      <c r="L341" s="160">
        <v>0</v>
      </c>
      <c r="M341" s="278">
        <v>0</v>
      </c>
      <c r="N341" s="278"/>
      <c r="O341" s="278"/>
      <c r="P341" s="278">
        <f>ROUND(V341*K341,2)</f>
        <v>0</v>
      </c>
      <c r="Q341" s="278"/>
      <c r="R341" s="128"/>
      <c r="T341" s="161" t="s">
        <v>5</v>
      </c>
      <c r="U341" s="44" t="s">
        <v>42</v>
      </c>
      <c r="V341" s="110">
        <f>L341+M341</f>
        <v>0</v>
      </c>
      <c r="W341" s="110">
        <f>ROUND(L341*K341,2)</f>
        <v>0</v>
      </c>
      <c r="X341" s="110">
        <f>ROUND(M341*K341,2)</f>
        <v>0</v>
      </c>
      <c r="Y341" s="162">
        <v>0.22</v>
      </c>
      <c r="Z341" s="162">
        <f>Y341*K341</f>
        <v>2.64</v>
      </c>
      <c r="AA341" s="162">
        <v>0</v>
      </c>
      <c r="AB341" s="162">
        <f>AA341*K341</f>
        <v>0</v>
      </c>
      <c r="AC341" s="162">
        <v>0</v>
      </c>
      <c r="AD341" s="163">
        <f>AC341*K341</f>
        <v>0</v>
      </c>
      <c r="AR341" s="21" t="s">
        <v>154</v>
      </c>
      <c r="AT341" s="21" t="s">
        <v>150</v>
      </c>
      <c r="AU341" s="21" t="s">
        <v>101</v>
      </c>
      <c r="AY341" s="21" t="s">
        <v>149</v>
      </c>
      <c r="BE341" s="164">
        <f>IF(U341="základní",P341,0)</f>
        <v>0</v>
      </c>
      <c r="BF341" s="164">
        <f>IF(U341="snížená",P341,0)</f>
        <v>0</v>
      </c>
      <c r="BG341" s="164">
        <f>IF(U341="zákl. přenesená",P341,0)</f>
        <v>0</v>
      </c>
      <c r="BH341" s="164">
        <f>IF(U341="sníž. přenesená",P341,0)</f>
        <v>0</v>
      </c>
      <c r="BI341" s="164">
        <f>IF(U341="nulová",P341,0)</f>
        <v>0</v>
      </c>
      <c r="BJ341" s="21" t="s">
        <v>87</v>
      </c>
      <c r="BK341" s="164">
        <f>ROUND(V341*K341,2)</f>
        <v>0</v>
      </c>
      <c r="BL341" s="21" t="s">
        <v>154</v>
      </c>
      <c r="BM341" s="21" t="s">
        <v>572</v>
      </c>
    </row>
    <row r="342" spans="2:65" s="9" customFormat="1" ht="29.85" customHeight="1">
      <c r="B342" s="144"/>
      <c r="C342" s="145"/>
      <c r="D342" s="155" t="s">
        <v>125</v>
      </c>
      <c r="E342" s="155"/>
      <c r="F342" s="155"/>
      <c r="G342" s="155"/>
      <c r="H342" s="155"/>
      <c r="I342" s="155"/>
      <c r="J342" s="155"/>
      <c r="K342" s="155"/>
      <c r="L342" s="155"/>
      <c r="M342" s="312">
        <f>BK342</f>
        <v>0</v>
      </c>
      <c r="N342" s="313"/>
      <c r="O342" s="313"/>
      <c r="P342" s="313"/>
      <c r="Q342" s="313"/>
      <c r="R342" s="147"/>
      <c r="T342" s="148"/>
      <c r="U342" s="145"/>
      <c r="V342" s="145"/>
      <c r="W342" s="149">
        <f>W343</f>
        <v>0</v>
      </c>
      <c r="X342" s="149">
        <f>X343</f>
        <v>0</v>
      </c>
      <c r="Y342" s="145"/>
      <c r="Z342" s="150">
        <f>Z343</f>
        <v>21.096611999999997</v>
      </c>
      <c r="AA342" s="145"/>
      <c r="AB342" s="150">
        <f>AB343</f>
        <v>0</v>
      </c>
      <c r="AC342" s="145"/>
      <c r="AD342" s="151">
        <f>AD343</f>
        <v>0</v>
      </c>
      <c r="AR342" s="152" t="s">
        <v>87</v>
      </c>
      <c r="AT342" s="153" t="s">
        <v>78</v>
      </c>
      <c r="AU342" s="153" t="s">
        <v>87</v>
      </c>
      <c r="AY342" s="152" t="s">
        <v>149</v>
      </c>
      <c r="BK342" s="154">
        <f>BK343</f>
        <v>0</v>
      </c>
    </row>
    <row r="343" spans="2:65" s="1" customFormat="1" ht="31.5" customHeight="1">
      <c r="B343" s="125"/>
      <c r="C343" s="156" t="s">
        <v>573</v>
      </c>
      <c r="D343" s="156" t="s">
        <v>150</v>
      </c>
      <c r="E343" s="157" t="s">
        <v>574</v>
      </c>
      <c r="F343" s="277" t="s">
        <v>575</v>
      </c>
      <c r="G343" s="277"/>
      <c r="H343" s="277"/>
      <c r="I343" s="277"/>
      <c r="J343" s="158" t="s">
        <v>270</v>
      </c>
      <c r="K343" s="159">
        <v>25.478999999999999</v>
      </c>
      <c r="L343" s="160">
        <v>0</v>
      </c>
      <c r="M343" s="278">
        <v>0</v>
      </c>
      <c r="N343" s="278"/>
      <c r="O343" s="278"/>
      <c r="P343" s="278">
        <f>ROUND(V343*K343,2)</f>
        <v>0</v>
      </c>
      <c r="Q343" s="278"/>
      <c r="R343" s="128"/>
      <c r="T343" s="161" t="s">
        <v>5</v>
      </c>
      <c r="U343" s="206" t="s">
        <v>42</v>
      </c>
      <c r="V343" s="207">
        <f>L343+M343</f>
        <v>0</v>
      </c>
      <c r="W343" s="207">
        <f>ROUND(L343*K343,2)</f>
        <v>0</v>
      </c>
      <c r="X343" s="207">
        <f>ROUND(M343*K343,2)</f>
        <v>0</v>
      </c>
      <c r="Y343" s="208">
        <v>0.82799999999999996</v>
      </c>
      <c r="Z343" s="208">
        <f>Y343*K343</f>
        <v>21.096611999999997</v>
      </c>
      <c r="AA343" s="208">
        <v>0</v>
      </c>
      <c r="AB343" s="208">
        <f>AA343*K343</f>
        <v>0</v>
      </c>
      <c r="AC343" s="208">
        <v>0</v>
      </c>
      <c r="AD343" s="209">
        <f>AC343*K343</f>
        <v>0</v>
      </c>
      <c r="AR343" s="21" t="s">
        <v>154</v>
      </c>
      <c r="AT343" s="21" t="s">
        <v>150</v>
      </c>
      <c r="AU343" s="21" t="s">
        <v>101</v>
      </c>
      <c r="AY343" s="21" t="s">
        <v>149</v>
      </c>
      <c r="BE343" s="164">
        <f>IF(U343="základní",P343,0)</f>
        <v>0</v>
      </c>
      <c r="BF343" s="164">
        <f>IF(U343="snížená",P343,0)</f>
        <v>0</v>
      </c>
      <c r="BG343" s="164">
        <f>IF(U343="zákl. přenesená",P343,0)</f>
        <v>0</v>
      </c>
      <c r="BH343" s="164">
        <f>IF(U343="sníž. přenesená",P343,0)</f>
        <v>0</v>
      </c>
      <c r="BI343" s="164">
        <f>IF(U343="nulová",P343,0)</f>
        <v>0</v>
      </c>
      <c r="BJ343" s="21" t="s">
        <v>87</v>
      </c>
      <c r="BK343" s="164">
        <f>ROUND(V343*K343,2)</f>
        <v>0</v>
      </c>
      <c r="BL343" s="21" t="s">
        <v>154</v>
      </c>
      <c r="BM343" s="21" t="s">
        <v>576</v>
      </c>
    </row>
    <row r="344" spans="2:65" s="1" customFormat="1" ht="6.95" customHeight="1">
      <c r="B344" s="59"/>
      <c r="C344" s="60"/>
      <c r="D344" s="60"/>
      <c r="E344" s="60"/>
      <c r="F344" s="60"/>
      <c r="G344" s="60"/>
      <c r="H344" s="60"/>
      <c r="I344" s="60"/>
      <c r="J344" s="60"/>
      <c r="K344" s="60"/>
      <c r="L344" s="60"/>
      <c r="M344" s="60"/>
      <c r="N344" s="60"/>
      <c r="O344" s="60"/>
      <c r="P344" s="60"/>
      <c r="Q344" s="60"/>
      <c r="R344" s="61"/>
    </row>
  </sheetData>
  <mergeCells count="548">
    <mergeCell ref="H1:K1"/>
    <mergeCell ref="S2:AF2"/>
    <mergeCell ref="F341:I341"/>
    <mergeCell ref="P341:Q341"/>
    <mergeCell ref="M341:O341"/>
    <mergeCell ref="F343:I343"/>
    <mergeCell ref="P343:Q343"/>
    <mergeCell ref="M343:O343"/>
    <mergeCell ref="M124:Q124"/>
    <mergeCell ref="M125:Q125"/>
    <mergeCell ref="M126:Q126"/>
    <mergeCell ref="M127:Q127"/>
    <mergeCell ref="M151:Q151"/>
    <mergeCell ref="M177:Q177"/>
    <mergeCell ref="M182:Q182"/>
    <mergeCell ref="M198:Q198"/>
    <mergeCell ref="M212:Q212"/>
    <mergeCell ref="M215:Q215"/>
    <mergeCell ref="M229:Q229"/>
    <mergeCell ref="M235:Q235"/>
    <mergeCell ref="M331:Q331"/>
    <mergeCell ref="M342:Q342"/>
    <mergeCell ref="F336:I336"/>
    <mergeCell ref="F337:I337"/>
    <mergeCell ref="F340:I340"/>
    <mergeCell ref="F332:I332"/>
    <mergeCell ref="P332:Q332"/>
    <mergeCell ref="M332:O332"/>
    <mergeCell ref="F333:I333"/>
    <mergeCell ref="F334:I334"/>
    <mergeCell ref="P334:Q334"/>
    <mergeCell ref="M334:O334"/>
    <mergeCell ref="F335:I335"/>
    <mergeCell ref="P335:Q335"/>
    <mergeCell ref="M335:O335"/>
    <mergeCell ref="F330:I330"/>
    <mergeCell ref="P330:Q330"/>
    <mergeCell ref="M330:O330"/>
    <mergeCell ref="P337:Q337"/>
    <mergeCell ref="M337:O337"/>
    <mergeCell ref="F338:I338"/>
    <mergeCell ref="F339:I339"/>
    <mergeCell ref="P339:Q339"/>
    <mergeCell ref="M339:O339"/>
    <mergeCell ref="F327:I327"/>
    <mergeCell ref="P327:Q327"/>
    <mergeCell ref="M327:O327"/>
    <mergeCell ref="F328:I328"/>
    <mergeCell ref="P328:Q328"/>
    <mergeCell ref="M328:O328"/>
    <mergeCell ref="F329:I329"/>
    <mergeCell ref="P329:Q329"/>
    <mergeCell ref="M329:O329"/>
    <mergeCell ref="F324:I324"/>
    <mergeCell ref="P324:Q324"/>
    <mergeCell ref="M324:O324"/>
    <mergeCell ref="F325:I325"/>
    <mergeCell ref="P325:Q325"/>
    <mergeCell ref="M325:O325"/>
    <mergeCell ref="F326:I326"/>
    <mergeCell ref="P326:Q326"/>
    <mergeCell ref="M326:O326"/>
    <mergeCell ref="F321:I321"/>
    <mergeCell ref="P321:Q321"/>
    <mergeCell ref="M321:O321"/>
    <mergeCell ref="F322:I322"/>
    <mergeCell ref="P322:Q322"/>
    <mergeCell ref="M322:O322"/>
    <mergeCell ref="F323:I323"/>
    <mergeCell ref="P323:Q323"/>
    <mergeCell ref="M323:O323"/>
    <mergeCell ref="F317:I317"/>
    <mergeCell ref="P317:Q317"/>
    <mergeCell ref="M317:O317"/>
    <mergeCell ref="F318:I318"/>
    <mergeCell ref="F319:I319"/>
    <mergeCell ref="P319:Q319"/>
    <mergeCell ref="M319:O319"/>
    <mergeCell ref="F320:I320"/>
    <mergeCell ref="P320:Q320"/>
    <mergeCell ref="M320:O320"/>
    <mergeCell ref="F312:I312"/>
    <mergeCell ref="F313:I313"/>
    <mergeCell ref="P313:Q313"/>
    <mergeCell ref="M313:O313"/>
    <mergeCell ref="F314:I314"/>
    <mergeCell ref="F315:I315"/>
    <mergeCell ref="P315:Q315"/>
    <mergeCell ref="M315:O315"/>
    <mergeCell ref="F316:I316"/>
    <mergeCell ref="P316:Q316"/>
    <mergeCell ref="M316:O316"/>
    <mergeCell ref="F307:I307"/>
    <mergeCell ref="F308:I308"/>
    <mergeCell ref="P308:Q308"/>
    <mergeCell ref="M308:O308"/>
    <mergeCell ref="F309:I309"/>
    <mergeCell ref="P309:Q309"/>
    <mergeCell ref="M309:O309"/>
    <mergeCell ref="F310:I310"/>
    <mergeCell ref="F311:I311"/>
    <mergeCell ref="P311:Q311"/>
    <mergeCell ref="M311:O311"/>
    <mergeCell ref="F303:I303"/>
    <mergeCell ref="F304:I304"/>
    <mergeCell ref="P304:Q304"/>
    <mergeCell ref="M304:O304"/>
    <mergeCell ref="F305:I305"/>
    <mergeCell ref="P305:Q305"/>
    <mergeCell ref="M305:O305"/>
    <mergeCell ref="F306:I306"/>
    <mergeCell ref="P306:Q306"/>
    <mergeCell ref="M306:O306"/>
    <mergeCell ref="F299:I299"/>
    <mergeCell ref="P299:Q299"/>
    <mergeCell ref="M299:O299"/>
    <mergeCell ref="F300:I300"/>
    <mergeCell ref="P300:Q300"/>
    <mergeCell ref="M300:O300"/>
    <mergeCell ref="F301:I301"/>
    <mergeCell ref="F302:I302"/>
    <mergeCell ref="P302:Q302"/>
    <mergeCell ref="M302:O302"/>
    <mergeCell ref="F296:I296"/>
    <mergeCell ref="P296:Q296"/>
    <mergeCell ref="M296:O296"/>
    <mergeCell ref="F297:I297"/>
    <mergeCell ref="P297:Q297"/>
    <mergeCell ref="M297:O297"/>
    <mergeCell ref="F298:I298"/>
    <mergeCell ref="P298:Q298"/>
    <mergeCell ref="M298:O298"/>
    <mergeCell ref="F291:I291"/>
    <mergeCell ref="F292:I292"/>
    <mergeCell ref="P292:Q292"/>
    <mergeCell ref="M292:O292"/>
    <mergeCell ref="F293:I293"/>
    <mergeCell ref="F294:I294"/>
    <mergeCell ref="P294:Q294"/>
    <mergeCell ref="M294:O294"/>
    <mergeCell ref="F295:I295"/>
    <mergeCell ref="F287:I287"/>
    <mergeCell ref="P287:Q287"/>
    <mergeCell ref="M287:O287"/>
    <mergeCell ref="F288:I288"/>
    <mergeCell ref="F289:I289"/>
    <mergeCell ref="P289:Q289"/>
    <mergeCell ref="M289:O289"/>
    <mergeCell ref="F290:I290"/>
    <mergeCell ref="P290:Q290"/>
    <mergeCell ref="M290:O290"/>
    <mergeCell ref="F283:I283"/>
    <mergeCell ref="P283:Q283"/>
    <mergeCell ref="M283:O283"/>
    <mergeCell ref="F284:I284"/>
    <mergeCell ref="P284:Q284"/>
    <mergeCell ref="M284:O284"/>
    <mergeCell ref="F285:I285"/>
    <mergeCell ref="F286:I286"/>
    <mergeCell ref="P286:Q286"/>
    <mergeCell ref="M286:O286"/>
    <mergeCell ref="F278:I278"/>
    <mergeCell ref="F279:I279"/>
    <mergeCell ref="F280:I280"/>
    <mergeCell ref="F281:I281"/>
    <mergeCell ref="P281:Q281"/>
    <mergeCell ref="M281:O281"/>
    <mergeCell ref="F282:I282"/>
    <mergeCell ref="P282:Q282"/>
    <mergeCell ref="M282:O282"/>
    <mergeCell ref="F273:I273"/>
    <mergeCell ref="P273:Q273"/>
    <mergeCell ref="M273:O273"/>
    <mergeCell ref="F274:I274"/>
    <mergeCell ref="F275:I275"/>
    <mergeCell ref="P275:Q275"/>
    <mergeCell ref="M275:O275"/>
    <mergeCell ref="F276:I276"/>
    <mergeCell ref="F277:I277"/>
    <mergeCell ref="P277:Q277"/>
    <mergeCell ref="M277:O277"/>
    <mergeCell ref="F268:I268"/>
    <mergeCell ref="F269:I269"/>
    <mergeCell ref="P269:Q269"/>
    <mergeCell ref="M269:O269"/>
    <mergeCell ref="F270:I270"/>
    <mergeCell ref="F271:I271"/>
    <mergeCell ref="P271:Q271"/>
    <mergeCell ref="M271:O271"/>
    <mergeCell ref="F272:I272"/>
    <mergeCell ref="F263:I263"/>
    <mergeCell ref="P263:Q263"/>
    <mergeCell ref="M263:O263"/>
    <mergeCell ref="F264:I264"/>
    <mergeCell ref="F265:I265"/>
    <mergeCell ref="P265:Q265"/>
    <mergeCell ref="M265:O265"/>
    <mergeCell ref="F266:I266"/>
    <mergeCell ref="F267:I267"/>
    <mergeCell ref="P267:Q267"/>
    <mergeCell ref="M267:O267"/>
    <mergeCell ref="F259:I259"/>
    <mergeCell ref="P259:Q259"/>
    <mergeCell ref="M259:O259"/>
    <mergeCell ref="F260:I260"/>
    <mergeCell ref="P260:Q260"/>
    <mergeCell ref="M260:O260"/>
    <mergeCell ref="F261:I261"/>
    <mergeCell ref="F262:I262"/>
    <mergeCell ref="P262:Q262"/>
    <mergeCell ref="M262:O262"/>
    <mergeCell ref="F255:I255"/>
    <mergeCell ref="P255:Q255"/>
    <mergeCell ref="M255:O255"/>
    <mergeCell ref="F256:I256"/>
    <mergeCell ref="F257:I257"/>
    <mergeCell ref="P257:Q257"/>
    <mergeCell ref="M257:O257"/>
    <mergeCell ref="F258:I258"/>
    <mergeCell ref="P258:Q258"/>
    <mergeCell ref="M258:O258"/>
    <mergeCell ref="F251:I251"/>
    <mergeCell ref="P251:Q251"/>
    <mergeCell ref="M251:O251"/>
    <mergeCell ref="F252:I252"/>
    <mergeCell ref="F253:I253"/>
    <mergeCell ref="P253:Q253"/>
    <mergeCell ref="M253:O253"/>
    <mergeCell ref="F254:I254"/>
    <mergeCell ref="P254:Q254"/>
    <mergeCell ref="M254:O254"/>
    <mergeCell ref="F246:I246"/>
    <mergeCell ref="F247:I247"/>
    <mergeCell ref="P247:Q247"/>
    <mergeCell ref="M247:O247"/>
    <mergeCell ref="F248:I248"/>
    <mergeCell ref="F249:I249"/>
    <mergeCell ref="P249:Q249"/>
    <mergeCell ref="M249:O249"/>
    <mergeCell ref="F250:I250"/>
    <mergeCell ref="F242:I242"/>
    <mergeCell ref="P242:Q242"/>
    <mergeCell ref="M242:O242"/>
    <mergeCell ref="F243:I243"/>
    <mergeCell ref="F244:I244"/>
    <mergeCell ref="P244:Q244"/>
    <mergeCell ref="M244:O244"/>
    <mergeCell ref="F245:I245"/>
    <mergeCell ref="P245:Q245"/>
    <mergeCell ref="M245:O245"/>
    <mergeCell ref="F237:I237"/>
    <mergeCell ref="F238:I238"/>
    <mergeCell ref="P238:Q238"/>
    <mergeCell ref="M238:O238"/>
    <mergeCell ref="F239:I239"/>
    <mergeCell ref="F240:I240"/>
    <mergeCell ref="P240:Q240"/>
    <mergeCell ref="M240:O240"/>
    <mergeCell ref="F241:I241"/>
    <mergeCell ref="F232:I232"/>
    <mergeCell ref="P232:Q232"/>
    <mergeCell ref="M232:O232"/>
    <mergeCell ref="F233:I233"/>
    <mergeCell ref="F234:I234"/>
    <mergeCell ref="P234:Q234"/>
    <mergeCell ref="M234:O234"/>
    <mergeCell ref="F236:I236"/>
    <mergeCell ref="P236:Q236"/>
    <mergeCell ref="M236:O236"/>
    <mergeCell ref="F226:I226"/>
    <mergeCell ref="F227:I227"/>
    <mergeCell ref="P227:Q227"/>
    <mergeCell ref="M227:O227"/>
    <mergeCell ref="F228:I228"/>
    <mergeCell ref="F230:I230"/>
    <mergeCell ref="P230:Q230"/>
    <mergeCell ref="M230:O230"/>
    <mergeCell ref="F231:I231"/>
    <mergeCell ref="F221:I221"/>
    <mergeCell ref="F222:I222"/>
    <mergeCell ref="P222:Q222"/>
    <mergeCell ref="M222:O222"/>
    <mergeCell ref="F223:I223"/>
    <mergeCell ref="F224:I224"/>
    <mergeCell ref="P224:Q224"/>
    <mergeCell ref="M224:O224"/>
    <mergeCell ref="F225:I225"/>
    <mergeCell ref="F216:I216"/>
    <mergeCell ref="P216:Q216"/>
    <mergeCell ref="M216:O216"/>
    <mergeCell ref="F217:I217"/>
    <mergeCell ref="F218:I218"/>
    <mergeCell ref="F219:I219"/>
    <mergeCell ref="F220:I220"/>
    <mergeCell ref="P220:Q220"/>
    <mergeCell ref="M220:O220"/>
    <mergeCell ref="F209:I209"/>
    <mergeCell ref="F210:I210"/>
    <mergeCell ref="P210:Q210"/>
    <mergeCell ref="M210:O210"/>
    <mergeCell ref="F211:I211"/>
    <mergeCell ref="F213:I213"/>
    <mergeCell ref="P213:Q213"/>
    <mergeCell ref="M213:O213"/>
    <mergeCell ref="F214:I214"/>
    <mergeCell ref="F204:I204"/>
    <mergeCell ref="P204:Q204"/>
    <mergeCell ref="M204:O204"/>
    <mergeCell ref="F205:I205"/>
    <mergeCell ref="F206:I206"/>
    <mergeCell ref="F207:I207"/>
    <mergeCell ref="F208:I208"/>
    <mergeCell ref="P208:Q208"/>
    <mergeCell ref="M208:O208"/>
    <mergeCell ref="F197:I197"/>
    <mergeCell ref="F199:I199"/>
    <mergeCell ref="P199:Q199"/>
    <mergeCell ref="M199:O199"/>
    <mergeCell ref="F200:I200"/>
    <mergeCell ref="F201:I201"/>
    <mergeCell ref="F202:I202"/>
    <mergeCell ref="F203:I203"/>
    <mergeCell ref="P203:Q203"/>
    <mergeCell ref="M203:O203"/>
    <mergeCell ref="F192:I192"/>
    <mergeCell ref="F193:I193"/>
    <mergeCell ref="P193:Q193"/>
    <mergeCell ref="M193:O193"/>
    <mergeCell ref="F194:I194"/>
    <mergeCell ref="F195:I195"/>
    <mergeCell ref="F196:I196"/>
    <mergeCell ref="P196:Q196"/>
    <mergeCell ref="M196:O196"/>
    <mergeCell ref="F185:I185"/>
    <mergeCell ref="F186:I186"/>
    <mergeCell ref="F187:I187"/>
    <mergeCell ref="F188:I188"/>
    <mergeCell ref="F189:I189"/>
    <mergeCell ref="F190:I190"/>
    <mergeCell ref="F191:I191"/>
    <mergeCell ref="P191:Q191"/>
    <mergeCell ref="M191:O191"/>
    <mergeCell ref="F179:I179"/>
    <mergeCell ref="F180:I180"/>
    <mergeCell ref="P180:Q180"/>
    <mergeCell ref="M180:O180"/>
    <mergeCell ref="F181:I181"/>
    <mergeCell ref="F183:I183"/>
    <mergeCell ref="P183:Q183"/>
    <mergeCell ref="M183:O183"/>
    <mergeCell ref="F184:I184"/>
    <mergeCell ref="F173:I173"/>
    <mergeCell ref="F174:I174"/>
    <mergeCell ref="P174:Q174"/>
    <mergeCell ref="M174:O174"/>
    <mergeCell ref="F175:I175"/>
    <mergeCell ref="F176:I176"/>
    <mergeCell ref="P176:Q176"/>
    <mergeCell ref="M176:O176"/>
    <mergeCell ref="F178:I178"/>
    <mergeCell ref="P178:Q178"/>
    <mergeCell ref="M178:O178"/>
    <mergeCell ref="F166:I166"/>
    <mergeCell ref="F167:I167"/>
    <mergeCell ref="F168:I168"/>
    <mergeCell ref="F169:I169"/>
    <mergeCell ref="F170:I170"/>
    <mergeCell ref="F171:I171"/>
    <mergeCell ref="F172:I172"/>
    <mergeCell ref="P172:Q172"/>
    <mergeCell ref="M172:O172"/>
    <mergeCell ref="F159:I159"/>
    <mergeCell ref="F160:I160"/>
    <mergeCell ref="F161:I161"/>
    <mergeCell ref="F162:I162"/>
    <mergeCell ref="F163:I163"/>
    <mergeCell ref="F164:I164"/>
    <mergeCell ref="F165:I165"/>
    <mergeCell ref="P165:Q165"/>
    <mergeCell ref="M165:O165"/>
    <mergeCell ref="F153:I153"/>
    <mergeCell ref="F154:I154"/>
    <mergeCell ref="P154:Q154"/>
    <mergeCell ref="M154:O154"/>
    <mergeCell ref="F155:I155"/>
    <mergeCell ref="F156:I156"/>
    <mergeCell ref="F157:I157"/>
    <mergeCell ref="F158:I158"/>
    <mergeCell ref="P158:Q158"/>
    <mergeCell ref="M158:O158"/>
    <mergeCell ref="F148:I148"/>
    <mergeCell ref="P148:Q148"/>
    <mergeCell ref="M148:O148"/>
    <mergeCell ref="F149:I149"/>
    <mergeCell ref="P149:Q149"/>
    <mergeCell ref="M149:O149"/>
    <mergeCell ref="F150:I150"/>
    <mergeCell ref="F152:I152"/>
    <mergeCell ref="P152:Q152"/>
    <mergeCell ref="M152:O152"/>
    <mergeCell ref="F143:I143"/>
    <mergeCell ref="F144:I144"/>
    <mergeCell ref="P144:Q144"/>
    <mergeCell ref="M144:O144"/>
    <mergeCell ref="F145:I145"/>
    <mergeCell ref="F146:I146"/>
    <mergeCell ref="P146:Q146"/>
    <mergeCell ref="M146:O146"/>
    <mergeCell ref="F147:I147"/>
    <mergeCell ref="F139:I139"/>
    <mergeCell ref="P139:Q139"/>
    <mergeCell ref="M139:O139"/>
    <mergeCell ref="F140:I140"/>
    <mergeCell ref="P140:Q140"/>
    <mergeCell ref="M140:O140"/>
    <mergeCell ref="F141:I141"/>
    <mergeCell ref="F142:I142"/>
    <mergeCell ref="P142:Q142"/>
    <mergeCell ref="M142:O142"/>
    <mergeCell ref="F136:I136"/>
    <mergeCell ref="P136:Q136"/>
    <mergeCell ref="M136:O136"/>
    <mergeCell ref="F137:I137"/>
    <mergeCell ref="P137:Q137"/>
    <mergeCell ref="M137:O137"/>
    <mergeCell ref="F138:I138"/>
    <mergeCell ref="P138:Q138"/>
    <mergeCell ref="M138:O138"/>
    <mergeCell ref="F133:I133"/>
    <mergeCell ref="P133:Q133"/>
    <mergeCell ref="M133:O133"/>
    <mergeCell ref="F134:I134"/>
    <mergeCell ref="P134:Q134"/>
    <mergeCell ref="M134:O134"/>
    <mergeCell ref="F135:I135"/>
    <mergeCell ref="P135:Q135"/>
    <mergeCell ref="M135:O135"/>
    <mergeCell ref="F130:I130"/>
    <mergeCell ref="P130:Q130"/>
    <mergeCell ref="M130:O130"/>
    <mergeCell ref="F131:I131"/>
    <mergeCell ref="P131:Q131"/>
    <mergeCell ref="M131:O131"/>
    <mergeCell ref="F132:I132"/>
    <mergeCell ref="P132:Q132"/>
    <mergeCell ref="M132:O132"/>
    <mergeCell ref="M120:Q120"/>
    <mergeCell ref="M121:Q121"/>
    <mergeCell ref="F123:I123"/>
    <mergeCell ref="P123:Q123"/>
    <mergeCell ref="M123:O123"/>
    <mergeCell ref="F128:I128"/>
    <mergeCell ref="P128:Q128"/>
    <mergeCell ref="M128:O128"/>
    <mergeCell ref="F129:I129"/>
    <mergeCell ref="P129:Q129"/>
    <mergeCell ref="M129:O129"/>
    <mergeCell ref="M103:Q103"/>
    <mergeCell ref="D104:H104"/>
    <mergeCell ref="M104:Q104"/>
    <mergeCell ref="M105:Q105"/>
    <mergeCell ref="L107:Q107"/>
    <mergeCell ref="C113:Q113"/>
    <mergeCell ref="F115:P115"/>
    <mergeCell ref="F116:P116"/>
    <mergeCell ref="M118:P118"/>
    <mergeCell ref="H99:J99"/>
    <mergeCell ref="K99:L99"/>
    <mergeCell ref="M99:Q99"/>
    <mergeCell ref="H100:J100"/>
    <mergeCell ref="K100:L100"/>
    <mergeCell ref="M100:Q100"/>
    <mergeCell ref="H101:J101"/>
    <mergeCell ref="K101:L101"/>
    <mergeCell ref="M101:Q101"/>
    <mergeCell ref="H96:J96"/>
    <mergeCell ref="K96:L96"/>
    <mergeCell ref="M96:Q96"/>
    <mergeCell ref="H97:J97"/>
    <mergeCell ref="K97:L97"/>
    <mergeCell ref="M97:Q97"/>
    <mergeCell ref="H98:J98"/>
    <mergeCell ref="K98:L98"/>
    <mergeCell ref="M98:Q98"/>
    <mergeCell ref="H93:J93"/>
    <mergeCell ref="K93:L93"/>
    <mergeCell ref="M93:Q93"/>
    <mergeCell ref="H94:J94"/>
    <mergeCell ref="K94:L94"/>
    <mergeCell ref="M94:Q94"/>
    <mergeCell ref="H95:J95"/>
    <mergeCell ref="K95:L95"/>
    <mergeCell ref="M95:Q95"/>
    <mergeCell ref="H90:J90"/>
    <mergeCell ref="K90:L90"/>
    <mergeCell ref="M90:Q90"/>
    <mergeCell ref="H91:J91"/>
    <mergeCell ref="K91:L91"/>
    <mergeCell ref="M91:Q91"/>
    <mergeCell ref="H92:J92"/>
    <mergeCell ref="K92:L92"/>
    <mergeCell ref="M92:Q92"/>
    <mergeCell ref="C86:G86"/>
    <mergeCell ref="H86:J86"/>
    <mergeCell ref="K86:L86"/>
    <mergeCell ref="M86:Q86"/>
    <mergeCell ref="H88:J88"/>
    <mergeCell ref="K88:L88"/>
    <mergeCell ref="M88:Q88"/>
    <mergeCell ref="H89:J89"/>
    <mergeCell ref="K89:L89"/>
    <mergeCell ref="M89:Q89"/>
    <mergeCell ref="H38:J38"/>
    <mergeCell ref="M38:P38"/>
    <mergeCell ref="L40:P40"/>
    <mergeCell ref="C76:Q76"/>
    <mergeCell ref="F78:P78"/>
    <mergeCell ref="F79:P79"/>
    <mergeCell ref="M81:P81"/>
    <mergeCell ref="M83:Q83"/>
    <mergeCell ref="M84:Q84"/>
    <mergeCell ref="M32:P32"/>
    <mergeCell ref="H34:J34"/>
    <mergeCell ref="M34:P34"/>
    <mergeCell ref="H35:J35"/>
    <mergeCell ref="M35:P35"/>
    <mergeCell ref="H36:J36"/>
    <mergeCell ref="M36:P36"/>
    <mergeCell ref="H37:J37"/>
    <mergeCell ref="M37:P37"/>
    <mergeCell ref="O17:P17"/>
    <mergeCell ref="O18:P18"/>
    <mergeCell ref="O20:P20"/>
    <mergeCell ref="O21:P21"/>
    <mergeCell ref="E24:L24"/>
    <mergeCell ref="M27:P27"/>
    <mergeCell ref="M28:P28"/>
    <mergeCell ref="M29:P29"/>
    <mergeCell ref="M30:P30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display="1) Krycí list rozpočtu"/>
    <hyperlink ref="H1:K1" location="C86" display="2) Rekapitulace rozpočtu"/>
    <hyperlink ref="L1" location="C123" display="3) Rozpočet"/>
    <hyperlink ref="S1:T1" location="'Rekapitulace stavby'!C2" display="Rekapitulace stavby"/>
  </hyperlinks>
  <pageMargins left="0.39370078740157483" right="0" top="0.59055118110236215" bottom="0.59055118110236215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41"/>
  <sheetViews>
    <sheetView showGridLines="0" workbookViewId="0">
      <pane ySplit="1" topLeftCell="A85" activePane="bottomLeft" state="frozen"/>
      <selection pane="bottomLeft" activeCell="M100" sqref="M10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3.83203125" customWidth="1"/>
    <col min="6" max="7" width="11.1640625" customWidth="1"/>
    <col min="8" max="8" width="12.5" customWidth="1"/>
    <col min="9" max="9" width="7" customWidth="1"/>
    <col min="10" max="10" width="6.832031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4" width="20" hidden="1" customWidth="1"/>
    <col min="25" max="25" width="12.33203125" hidden="1" customWidth="1"/>
    <col min="26" max="26" width="16.33203125" hidden="1" customWidth="1"/>
    <col min="27" max="27" width="12.33203125" hidden="1" customWidth="1"/>
    <col min="28" max="28" width="15" hidden="1" customWidth="1"/>
    <col min="29" max="29" width="11" hidden="1" customWidth="1"/>
    <col min="30" max="30" width="15" hidden="1" customWidth="1"/>
    <col min="31" max="31" width="16.33203125" hidden="1" customWidth="1"/>
    <col min="44" max="65" width="9.33203125" hidden="1"/>
  </cols>
  <sheetData>
    <row r="1" spans="1:66" ht="21.75" customHeight="1">
      <c r="A1" s="106"/>
      <c r="B1" s="15"/>
      <c r="C1" s="15"/>
      <c r="D1" s="16" t="s">
        <v>1</v>
      </c>
      <c r="E1" s="15"/>
      <c r="F1" s="17" t="s">
        <v>96</v>
      </c>
      <c r="G1" s="17"/>
      <c r="H1" s="300" t="s">
        <v>97</v>
      </c>
      <c r="I1" s="300"/>
      <c r="J1" s="300"/>
      <c r="K1" s="300"/>
      <c r="L1" s="17" t="s">
        <v>98</v>
      </c>
      <c r="M1" s="15"/>
      <c r="N1" s="15"/>
      <c r="O1" s="16" t="s">
        <v>99</v>
      </c>
      <c r="P1" s="15"/>
      <c r="Q1" s="15"/>
      <c r="R1" s="15"/>
      <c r="S1" s="17" t="s">
        <v>100</v>
      </c>
      <c r="T1" s="17"/>
      <c r="U1" s="106"/>
      <c r="V1" s="106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218" t="s">
        <v>8</v>
      </c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S2" s="246" t="s">
        <v>9</v>
      </c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T2" s="21" t="s">
        <v>91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101</v>
      </c>
    </row>
    <row r="4" spans="1:66" ht="36.950000000000003" customHeight="1">
      <c r="B4" s="25"/>
      <c r="C4" s="220" t="s">
        <v>102</v>
      </c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6"/>
      <c r="T4" s="27" t="s">
        <v>14</v>
      </c>
      <c r="AT4" s="21" t="s">
        <v>6</v>
      </c>
    </row>
    <row r="5" spans="1:66" ht="6.95" customHeight="1">
      <c r="B5" s="25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6"/>
    </row>
    <row r="6" spans="1:66" ht="25.35" customHeight="1">
      <c r="B6" s="25"/>
      <c r="C6" s="28"/>
      <c r="D6" s="32" t="s">
        <v>18</v>
      </c>
      <c r="E6" s="28"/>
      <c r="F6" s="256" t="str">
        <f>'Rekapitulace stavby'!K6</f>
        <v>IVC Jablunkov - Nový vodovod</v>
      </c>
      <c r="G6" s="257"/>
      <c r="H6" s="257"/>
      <c r="I6" s="257"/>
      <c r="J6" s="257"/>
      <c r="K6" s="257"/>
      <c r="L6" s="257"/>
      <c r="M6" s="257"/>
      <c r="N6" s="257"/>
      <c r="O6" s="257"/>
      <c r="P6" s="257"/>
      <c r="Q6" s="217"/>
      <c r="R6" s="26"/>
    </row>
    <row r="7" spans="1:66" s="1" customFormat="1" ht="32.85" customHeight="1">
      <c r="B7" s="35"/>
      <c r="C7" s="36"/>
      <c r="D7" s="31" t="s">
        <v>103</v>
      </c>
      <c r="E7" s="36"/>
      <c r="F7" s="224" t="s">
        <v>90</v>
      </c>
      <c r="G7" s="258"/>
      <c r="H7" s="258"/>
      <c r="I7" s="258"/>
      <c r="J7" s="258"/>
      <c r="K7" s="258"/>
      <c r="L7" s="258"/>
      <c r="M7" s="258"/>
      <c r="N7" s="258"/>
      <c r="O7" s="258"/>
      <c r="P7" s="258"/>
      <c r="Q7" s="36"/>
      <c r="R7" s="37"/>
    </row>
    <row r="8" spans="1:66" s="1" customFormat="1" ht="14.45" customHeight="1">
      <c r="B8" s="35"/>
      <c r="C8" s="36"/>
      <c r="D8" s="32" t="s">
        <v>20</v>
      </c>
      <c r="E8" s="36"/>
      <c r="F8" s="30" t="s">
        <v>5</v>
      </c>
      <c r="G8" s="36"/>
      <c r="H8" s="36"/>
      <c r="I8" s="36"/>
      <c r="J8" s="36"/>
      <c r="K8" s="36"/>
      <c r="L8" s="36"/>
      <c r="M8" s="32" t="s">
        <v>21</v>
      </c>
      <c r="N8" s="36"/>
      <c r="O8" s="30" t="s">
        <v>5</v>
      </c>
      <c r="P8" s="36"/>
      <c r="Q8" s="36"/>
      <c r="R8" s="37"/>
    </row>
    <row r="9" spans="1:66" s="1" customFormat="1" ht="14.45" customHeight="1">
      <c r="B9" s="35"/>
      <c r="C9" s="36"/>
      <c r="D9" s="32" t="s">
        <v>22</v>
      </c>
      <c r="E9" s="36"/>
      <c r="F9" s="30" t="s">
        <v>23</v>
      </c>
      <c r="G9" s="36"/>
      <c r="H9" s="36"/>
      <c r="I9" s="36"/>
      <c r="J9" s="36"/>
      <c r="K9" s="36"/>
      <c r="L9" s="36"/>
      <c r="M9" s="32" t="s">
        <v>24</v>
      </c>
      <c r="N9" s="36"/>
      <c r="O9" s="259" t="str">
        <f>'Rekapitulace stavby'!AN8</f>
        <v>18. 2. 2018</v>
      </c>
      <c r="P9" s="259"/>
      <c r="Q9" s="36"/>
      <c r="R9" s="37"/>
    </row>
    <row r="10" spans="1:66" s="1" customFormat="1" ht="10.9" customHeight="1">
      <c r="B10" s="35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7"/>
    </row>
    <row r="11" spans="1:66" s="1" customFormat="1" ht="14.45" customHeight="1">
      <c r="B11" s="35"/>
      <c r="C11" s="36"/>
      <c r="D11" s="32" t="s">
        <v>26</v>
      </c>
      <c r="E11" s="36"/>
      <c r="F11" s="36"/>
      <c r="G11" s="36"/>
      <c r="H11" s="36"/>
      <c r="I11" s="36"/>
      <c r="J11" s="36"/>
      <c r="K11" s="36"/>
      <c r="L11" s="36"/>
      <c r="M11" s="32" t="s">
        <v>27</v>
      </c>
      <c r="N11" s="36"/>
      <c r="O11" s="222" t="s">
        <v>5</v>
      </c>
      <c r="P11" s="222"/>
      <c r="Q11" s="36"/>
      <c r="R11" s="37"/>
    </row>
    <row r="12" spans="1:66" s="1" customFormat="1" ht="18" customHeight="1">
      <c r="B12" s="35"/>
      <c r="C12" s="36"/>
      <c r="D12" s="36"/>
      <c r="E12" s="30" t="s">
        <v>28</v>
      </c>
      <c r="F12" s="36"/>
      <c r="G12" s="36"/>
      <c r="H12" s="36"/>
      <c r="I12" s="36"/>
      <c r="J12" s="36"/>
      <c r="K12" s="36"/>
      <c r="L12" s="36"/>
      <c r="M12" s="32" t="s">
        <v>29</v>
      </c>
      <c r="N12" s="36"/>
      <c r="O12" s="222" t="s">
        <v>5</v>
      </c>
      <c r="P12" s="222"/>
      <c r="Q12" s="36"/>
      <c r="R12" s="37"/>
    </row>
    <row r="13" spans="1:66" s="1" customFormat="1" ht="6.95" customHeight="1">
      <c r="B13" s="35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7"/>
    </row>
    <row r="14" spans="1:66" s="1" customFormat="1" ht="14.45" customHeight="1">
      <c r="B14" s="35"/>
      <c r="C14" s="36"/>
      <c r="D14" s="32" t="s">
        <v>30</v>
      </c>
      <c r="E14" s="36"/>
      <c r="F14" s="36"/>
      <c r="G14" s="36"/>
      <c r="H14" s="36"/>
      <c r="I14" s="36"/>
      <c r="J14" s="36"/>
      <c r="K14" s="36"/>
      <c r="L14" s="36"/>
      <c r="M14" s="32" t="s">
        <v>27</v>
      </c>
      <c r="N14" s="36"/>
      <c r="O14" s="222" t="str">
        <f>IF('Rekapitulace stavby'!AN13="","",'Rekapitulace stavby'!AN13)</f>
        <v/>
      </c>
      <c r="P14" s="222"/>
      <c r="Q14" s="36"/>
      <c r="R14" s="37"/>
    </row>
    <row r="15" spans="1:66" s="1" customFormat="1" ht="18" customHeight="1">
      <c r="B15" s="35"/>
      <c r="C15" s="36"/>
      <c r="D15" s="36"/>
      <c r="E15" s="30" t="str">
        <f>IF('Rekapitulace stavby'!E14="","",'Rekapitulace stavby'!E14)</f>
        <v xml:space="preserve"> </v>
      </c>
      <c r="F15" s="36"/>
      <c r="G15" s="36"/>
      <c r="H15" s="36"/>
      <c r="I15" s="36"/>
      <c r="J15" s="36"/>
      <c r="K15" s="36"/>
      <c r="L15" s="36"/>
      <c r="M15" s="32" t="s">
        <v>29</v>
      </c>
      <c r="N15" s="36"/>
      <c r="O15" s="222" t="str">
        <f>IF('Rekapitulace stavby'!AN14="","",'Rekapitulace stavby'!AN14)</f>
        <v/>
      </c>
      <c r="P15" s="222"/>
      <c r="Q15" s="36"/>
      <c r="R15" s="37"/>
    </row>
    <row r="16" spans="1:66" s="1" customFormat="1" ht="6.95" customHeight="1">
      <c r="B16" s="35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7"/>
    </row>
    <row r="17" spans="2:18" s="1" customFormat="1" ht="14.45" customHeight="1">
      <c r="B17" s="35"/>
      <c r="C17" s="36"/>
      <c r="D17" s="32" t="s">
        <v>31</v>
      </c>
      <c r="E17" s="36"/>
      <c r="F17" s="36"/>
      <c r="G17" s="36"/>
      <c r="H17" s="36"/>
      <c r="I17" s="36"/>
      <c r="J17" s="36"/>
      <c r="K17" s="36"/>
      <c r="L17" s="36"/>
      <c r="M17" s="32" t="s">
        <v>27</v>
      </c>
      <c r="N17" s="36"/>
      <c r="O17" s="222" t="s">
        <v>5</v>
      </c>
      <c r="P17" s="222"/>
      <c r="Q17" s="36"/>
      <c r="R17" s="37"/>
    </row>
    <row r="18" spans="2:18" s="1" customFormat="1" ht="18" customHeight="1">
      <c r="B18" s="35"/>
      <c r="C18" s="36"/>
      <c r="D18" s="36"/>
      <c r="E18" s="30" t="s">
        <v>32</v>
      </c>
      <c r="F18" s="36"/>
      <c r="G18" s="36"/>
      <c r="H18" s="36"/>
      <c r="I18" s="36"/>
      <c r="J18" s="36"/>
      <c r="K18" s="36"/>
      <c r="L18" s="36"/>
      <c r="M18" s="32" t="s">
        <v>29</v>
      </c>
      <c r="N18" s="36"/>
      <c r="O18" s="222" t="s">
        <v>5</v>
      </c>
      <c r="P18" s="222"/>
      <c r="Q18" s="36"/>
      <c r="R18" s="37"/>
    </row>
    <row r="19" spans="2:18" s="1" customFormat="1" ht="6.95" customHeight="1">
      <c r="B19" s="35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7"/>
    </row>
    <row r="20" spans="2:18" s="1" customFormat="1" ht="14.45" customHeight="1">
      <c r="B20" s="35"/>
      <c r="C20" s="36"/>
      <c r="D20" s="32" t="s">
        <v>33</v>
      </c>
      <c r="E20" s="36"/>
      <c r="F20" s="36"/>
      <c r="G20" s="36"/>
      <c r="H20" s="36"/>
      <c r="I20" s="36"/>
      <c r="J20" s="36"/>
      <c r="K20" s="36"/>
      <c r="L20" s="36"/>
      <c r="M20" s="32" t="s">
        <v>27</v>
      </c>
      <c r="N20" s="36"/>
      <c r="O20" s="222" t="s">
        <v>5</v>
      </c>
      <c r="P20" s="222"/>
      <c r="Q20" s="36"/>
      <c r="R20" s="37"/>
    </row>
    <row r="21" spans="2:18" s="1" customFormat="1" ht="18" customHeight="1">
      <c r="B21" s="35"/>
      <c r="C21" s="36"/>
      <c r="D21" s="36"/>
      <c r="E21" s="30" t="s">
        <v>34</v>
      </c>
      <c r="F21" s="36"/>
      <c r="G21" s="36"/>
      <c r="H21" s="36"/>
      <c r="I21" s="36"/>
      <c r="J21" s="36"/>
      <c r="K21" s="36"/>
      <c r="L21" s="36"/>
      <c r="M21" s="32" t="s">
        <v>29</v>
      </c>
      <c r="N21" s="36"/>
      <c r="O21" s="222" t="s">
        <v>5</v>
      </c>
      <c r="P21" s="222"/>
      <c r="Q21" s="36"/>
      <c r="R21" s="37"/>
    </row>
    <row r="22" spans="2:18" s="1" customFormat="1" ht="6.95" customHeight="1">
      <c r="B22" s="35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7"/>
    </row>
    <row r="23" spans="2:18" s="1" customFormat="1" ht="14.45" customHeight="1">
      <c r="B23" s="35"/>
      <c r="C23" s="36"/>
      <c r="D23" s="32" t="s">
        <v>35</v>
      </c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7"/>
    </row>
    <row r="24" spans="2:18" s="1" customFormat="1" ht="22.5" customHeight="1">
      <c r="B24" s="35"/>
      <c r="C24" s="36"/>
      <c r="D24" s="36"/>
      <c r="E24" s="225" t="s">
        <v>5</v>
      </c>
      <c r="F24" s="225"/>
      <c r="G24" s="225"/>
      <c r="H24" s="225"/>
      <c r="I24" s="225"/>
      <c r="J24" s="225"/>
      <c r="K24" s="225"/>
      <c r="L24" s="225"/>
      <c r="M24" s="36"/>
      <c r="N24" s="36"/>
      <c r="O24" s="36"/>
      <c r="P24" s="36"/>
      <c r="Q24" s="36"/>
      <c r="R24" s="37"/>
    </row>
    <row r="25" spans="2:18" s="1" customFormat="1" ht="6.95" customHeight="1">
      <c r="B25" s="35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7"/>
    </row>
    <row r="26" spans="2:18" s="1" customFormat="1" ht="6.95" customHeight="1">
      <c r="B26" s="35"/>
      <c r="C26" s="36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36"/>
      <c r="R26" s="37"/>
    </row>
    <row r="27" spans="2:18" s="1" customFormat="1" ht="14.45" customHeight="1">
      <c r="B27" s="35"/>
      <c r="C27" s="36"/>
      <c r="D27" s="107" t="s">
        <v>104</v>
      </c>
      <c r="E27" s="36"/>
      <c r="F27" s="36"/>
      <c r="G27" s="36"/>
      <c r="H27" s="36"/>
      <c r="I27" s="36"/>
      <c r="J27" s="36"/>
      <c r="K27" s="36"/>
      <c r="L27" s="36"/>
      <c r="M27" s="226">
        <f>M88</f>
        <v>0</v>
      </c>
      <c r="N27" s="226"/>
      <c r="O27" s="226"/>
      <c r="P27" s="226"/>
      <c r="Q27" s="36"/>
      <c r="R27" s="37"/>
    </row>
    <row r="28" spans="2:18" s="1" customFormat="1" ht="15">
      <c r="B28" s="35"/>
      <c r="C28" s="36"/>
      <c r="D28" s="36"/>
      <c r="E28" s="32" t="s">
        <v>37</v>
      </c>
      <c r="F28" s="36"/>
      <c r="G28" s="36"/>
      <c r="H28" s="36"/>
      <c r="I28" s="36"/>
      <c r="J28" s="36"/>
      <c r="K28" s="36"/>
      <c r="L28" s="36"/>
      <c r="M28" s="227">
        <f>H88</f>
        <v>0</v>
      </c>
      <c r="N28" s="227"/>
      <c r="O28" s="227"/>
      <c r="P28" s="227"/>
      <c r="Q28" s="36"/>
      <c r="R28" s="37"/>
    </row>
    <row r="29" spans="2:18" s="1" customFormat="1" ht="15">
      <c r="B29" s="35"/>
      <c r="C29" s="36"/>
      <c r="D29" s="36"/>
      <c r="E29" s="32" t="s">
        <v>38</v>
      </c>
      <c r="F29" s="36"/>
      <c r="G29" s="36"/>
      <c r="H29" s="36"/>
      <c r="I29" s="36"/>
      <c r="J29" s="36"/>
      <c r="K29" s="36"/>
      <c r="L29" s="36"/>
      <c r="M29" s="227">
        <f>K88</f>
        <v>0</v>
      </c>
      <c r="N29" s="227"/>
      <c r="O29" s="227"/>
      <c r="P29" s="227"/>
      <c r="Q29" s="36"/>
      <c r="R29" s="37"/>
    </row>
    <row r="30" spans="2:18" s="1" customFormat="1" ht="14.45" customHeight="1">
      <c r="B30" s="35"/>
      <c r="C30" s="36"/>
      <c r="D30" s="34" t="s">
        <v>105</v>
      </c>
      <c r="E30" s="36"/>
      <c r="F30" s="36"/>
      <c r="G30" s="36"/>
      <c r="H30" s="36"/>
      <c r="I30" s="36"/>
      <c r="J30" s="36"/>
      <c r="K30" s="36"/>
      <c r="L30" s="36"/>
      <c r="M30" s="226">
        <f>M97</f>
        <v>0</v>
      </c>
      <c r="N30" s="226"/>
      <c r="O30" s="226"/>
      <c r="P30" s="226"/>
      <c r="Q30" s="36"/>
      <c r="R30" s="37"/>
    </row>
    <row r="31" spans="2:18" s="1" customFormat="1" ht="6.95" customHeight="1">
      <c r="B31" s="35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7"/>
    </row>
    <row r="32" spans="2:18" s="1" customFormat="1" ht="25.35" customHeight="1">
      <c r="B32" s="35"/>
      <c r="C32" s="36"/>
      <c r="D32" s="108" t="s">
        <v>40</v>
      </c>
      <c r="E32" s="36"/>
      <c r="F32" s="36"/>
      <c r="G32" s="36"/>
      <c r="H32" s="36"/>
      <c r="I32" s="36"/>
      <c r="J32" s="36"/>
      <c r="K32" s="36"/>
      <c r="L32" s="36"/>
      <c r="M32" s="260">
        <f>ROUND(M27+M30,2)</f>
        <v>0</v>
      </c>
      <c r="N32" s="258"/>
      <c r="O32" s="258"/>
      <c r="P32" s="258"/>
      <c r="Q32" s="36"/>
      <c r="R32" s="37"/>
    </row>
    <row r="33" spans="2:18" s="1" customFormat="1" ht="6.95" customHeight="1">
      <c r="B33" s="35"/>
      <c r="C33" s="36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36"/>
      <c r="R33" s="37"/>
    </row>
    <row r="34" spans="2:18" s="1" customFormat="1" ht="14.45" customHeight="1">
      <c r="B34" s="35"/>
      <c r="C34" s="36"/>
      <c r="D34" s="42" t="s">
        <v>41</v>
      </c>
      <c r="E34" s="42" t="s">
        <v>42</v>
      </c>
      <c r="F34" s="43">
        <v>0.21</v>
      </c>
      <c r="G34" s="109" t="s">
        <v>43</v>
      </c>
      <c r="H34" s="261">
        <f>ROUND((SUM(BE97:BE100)+SUM(BE118:BE140)), 2)</f>
        <v>0</v>
      </c>
      <c r="I34" s="258"/>
      <c r="J34" s="258"/>
      <c r="K34" s="36"/>
      <c r="L34" s="36"/>
      <c r="M34" s="261">
        <f>ROUND(ROUND((SUM(BE97:BE100)+SUM(BE118:BE140)), 2)*F34, 2)</f>
        <v>0</v>
      </c>
      <c r="N34" s="258"/>
      <c r="O34" s="258"/>
      <c r="P34" s="258"/>
      <c r="Q34" s="36"/>
      <c r="R34" s="37"/>
    </row>
    <row r="35" spans="2:18" s="1" customFormat="1" ht="14.45" customHeight="1">
      <c r="B35" s="35"/>
      <c r="C35" s="36"/>
      <c r="D35" s="36"/>
      <c r="E35" s="42" t="s">
        <v>44</v>
      </c>
      <c r="F35" s="43">
        <v>0.15</v>
      </c>
      <c r="G35" s="109" t="s">
        <v>43</v>
      </c>
      <c r="H35" s="261">
        <f>ROUND((SUM(BF97:BF100)+SUM(BF118:BF140)), 2)</f>
        <v>0</v>
      </c>
      <c r="I35" s="258"/>
      <c r="J35" s="258"/>
      <c r="K35" s="36"/>
      <c r="L35" s="36"/>
      <c r="M35" s="261">
        <f>ROUND(ROUND((SUM(BF97:BF100)+SUM(BF118:BF140)), 2)*F35, 2)</f>
        <v>0</v>
      </c>
      <c r="N35" s="258"/>
      <c r="O35" s="258"/>
      <c r="P35" s="258"/>
      <c r="Q35" s="36"/>
      <c r="R35" s="37"/>
    </row>
    <row r="36" spans="2:18" s="1" customFormat="1" ht="14.45" hidden="1" customHeight="1">
      <c r="B36" s="35"/>
      <c r="C36" s="36"/>
      <c r="D36" s="36"/>
      <c r="E36" s="42" t="s">
        <v>45</v>
      </c>
      <c r="F36" s="43">
        <v>0.21</v>
      </c>
      <c r="G36" s="109" t="s">
        <v>43</v>
      </c>
      <c r="H36" s="261">
        <f>ROUND((SUM(BG97:BG100)+SUM(BG118:BG140)), 2)</f>
        <v>0</v>
      </c>
      <c r="I36" s="258"/>
      <c r="J36" s="258"/>
      <c r="K36" s="36"/>
      <c r="L36" s="36"/>
      <c r="M36" s="261">
        <v>0</v>
      </c>
      <c r="N36" s="258"/>
      <c r="O36" s="258"/>
      <c r="P36" s="258"/>
      <c r="Q36" s="36"/>
      <c r="R36" s="37"/>
    </row>
    <row r="37" spans="2:18" s="1" customFormat="1" ht="14.45" hidden="1" customHeight="1">
      <c r="B37" s="35"/>
      <c r="C37" s="36"/>
      <c r="D37" s="36"/>
      <c r="E37" s="42" t="s">
        <v>46</v>
      </c>
      <c r="F37" s="43">
        <v>0.15</v>
      </c>
      <c r="G37" s="109" t="s">
        <v>43</v>
      </c>
      <c r="H37" s="261">
        <f>ROUND((SUM(BH97:BH100)+SUM(BH118:BH140)), 2)</f>
        <v>0</v>
      </c>
      <c r="I37" s="258"/>
      <c r="J37" s="258"/>
      <c r="K37" s="36"/>
      <c r="L37" s="36"/>
      <c r="M37" s="261">
        <v>0</v>
      </c>
      <c r="N37" s="258"/>
      <c r="O37" s="258"/>
      <c r="P37" s="258"/>
      <c r="Q37" s="36"/>
      <c r="R37" s="37"/>
    </row>
    <row r="38" spans="2:18" s="1" customFormat="1" ht="14.45" hidden="1" customHeight="1">
      <c r="B38" s="35"/>
      <c r="C38" s="36"/>
      <c r="D38" s="36"/>
      <c r="E38" s="42" t="s">
        <v>47</v>
      </c>
      <c r="F38" s="43">
        <v>0</v>
      </c>
      <c r="G38" s="109" t="s">
        <v>43</v>
      </c>
      <c r="H38" s="261">
        <f>ROUND((SUM(BI97:BI100)+SUM(BI118:BI140)), 2)</f>
        <v>0</v>
      </c>
      <c r="I38" s="258"/>
      <c r="J38" s="258"/>
      <c r="K38" s="36"/>
      <c r="L38" s="36"/>
      <c r="M38" s="261">
        <v>0</v>
      </c>
      <c r="N38" s="258"/>
      <c r="O38" s="258"/>
      <c r="P38" s="258"/>
      <c r="Q38" s="36"/>
      <c r="R38" s="37"/>
    </row>
    <row r="39" spans="2:18" s="1" customFormat="1" ht="6.95" customHeight="1">
      <c r="B39" s="35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7"/>
    </row>
    <row r="40" spans="2:18" s="1" customFormat="1" ht="25.35" customHeight="1">
      <c r="B40" s="35"/>
      <c r="C40" s="105"/>
      <c r="D40" s="111" t="s">
        <v>48</v>
      </c>
      <c r="E40" s="75"/>
      <c r="F40" s="75"/>
      <c r="G40" s="112" t="s">
        <v>49</v>
      </c>
      <c r="H40" s="113" t="s">
        <v>50</v>
      </c>
      <c r="I40" s="75"/>
      <c r="J40" s="75"/>
      <c r="K40" s="75"/>
      <c r="L40" s="262">
        <f>SUM(M32:M38)</f>
        <v>0</v>
      </c>
      <c r="M40" s="262"/>
      <c r="N40" s="262"/>
      <c r="O40" s="262"/>
      <c r="P40" s="263"/>
      <c r="Q40" s="105"/>
      <c r="R40" s="37"/>
    </row>
    <row r="41" spans="2:18" s="1" customFormat="1" ht="14.45" customHeight="1">
      <c r="B41" s="35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7"/>
    </row>
    <row r="42" spans="2:18" s="1" customFormat="1" ht="14.45" customHeight="1">
      <c r="B42" s="35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7"/>
    </row>
    <row r="43" spans="2:18">
      <c r="B43" s="25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6"/>
    </row>
    <row r="44" spans="2:18">
      <c r="B44" s="25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6"/>
    </row>
    <row r="45" spans="2:18">
      <c r="B45" s="25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6"/>
    </row>
    <row r="46" spans="2:18">
      <c r="B46" s="25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6"/>
    </row>
    <row r="47" spans="2:18">
      <c r="B47" s="25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6"/>
    </row>
    <row r="48" spans="2:18">
      <c r="B48" s="25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6"/>
    </row>
    <row r="49" spans="2:18">
      <c r="B49" s="25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6"/>
    </row>
    <row r="50" spans="2:18" s="1" customFormat="1" ht="15">
      <c r="B50" s="35"/>
      <c r="C50" s="36"/>
      <c r="D50" s="50" t="s">
        <v>51</v>
      </c>
      <c r="E50" s="51"/>
      <c r="F50" s="51"/>
      <c r="G50" s="51"/>
      <c r="H50" s="52"/>
      <c r="I50" s="36"/>
      <c r="J50" s="50" t="s">
        <v>52</v>
      </c>
      <c r="K50" s="51"/>
      <c r="L50" s="51"/>
      <c r="M50" s="51"/>
      <c r="N50" s="51"/>
      <c r="O50" s="51"/>
      <c r="P50" s="52"/>
      <c r="Q50" s="36"/>
      <c r="R50" s="37"/>
    </row>
    <row r="51" spans="2:18">
      <c r="B51" s="25"/>
      <c r="C51" s="28"/>
      <c r="D51" s="53"/>
      <c r="E51" s="28"/>
      <c r="F51" s="28"/>
      <c r="G51" s="28"/>
      <c r="H51" s="54"/>
      <c r="I51" s="28"/>
      <c r="J51" s="53"/>
      <c r="K51" s="28"/>
      <c r="L51" s="28"/>
      <c r="M51" s="28"/>
      <c r="N51" s="28"/>
      <c r="O51" s="28"/>
      <c r="P51" s="54"/>
      <c r="Q51" s="28"/>
      <c r="R51" s="26"/>
    </row>
    <row r="52" spans="2:18">
      <c r="B52" s="25"/>
      <c r="C52" s="28"/>
      <c r="D52" s="53"/>
      <c r="E52" s="28"/>
      <c r="F52" s="28"/>
      <c r="G52" s="28"/>
      <c r="H52" s="54"/>
      <c r="I52" s="28"/>
      <c r="J52" s="53"/>
      <c r="K52" s="28"/>
      <c r="L52" s="28"/>
      <c r="M52" s="28"/>
      <c r="N52" s="28"/>
      <c r="O52" s="28"/>
      <c r="P52" s="54"/>
      <c r="Q52" s="28"/>
      <c r="R52" s="26"/>
    </row>
    <row r="53" spans="2:18">
      <c r="B53" s="25"/>
      <c r="C53" s="28"/>
      <c r="D53" s="53"/>
      <c r="E53" s="28"/>
      <c r="F53" s="28"/>
      <c r="G53" s="28"/>
      <c r="H53" s="54"/>
      <c r="I53" s="28"/>
      <c r="J53" s="53"/>
      <c r="K53" s="28"/>
      <c r="L53" s="28"/>
      <c r="M53" s="28"/>
      <c r="N53" s="28"/>
      <c r="O53" s="28"/>
      <c r="P53" s="54"/>
      <c r="Q53" s="28"/>
      <c r="R53" s="26"/>
    </row>
    <row r="54" spans="2:18">
      <c r="B54" s="25"/>
      <c r="C54" s="28"/>
      <c r="D54" s="53"/>
      <c r="E54" s="28"/>
      <c r="F54" s="28"/>
      <c r="G54" s="28"/>
      <c r="H54" s="54"/>
      <c r="I54" s="28"/>
      <c r="J54" s="53"/>
      <c r="K54" s="28"/>
      <c r="L54" s="28"/>
      <c r="M54" s="28"/>
      <c r="N54" s="28"/>
      <c r="O54" s="28"/>
      <c r="P54" s="54"/>
      <c r="Q54" s="28"/>
      <c r="R54" s="26"/>
    </row>
    <row r="55" spans="2:18">
      <c r="B55" s="25"/>
      <c r="C55" s="28"/>
      <c r="D55" s="53"/>
      <c r="E55" s="28"/>
      <c r="F55" s="28"/>
      <c r="G55" s="28"/>
      <c r="H55" s="54"/>
      <c r="I55" s="28"/>
      <c r="J55" s="53"/>
      <c r="K55" s="28"/>
      <c r="L55" s="28"/>
      <c r="M55" s="28"/>
      <c r="N55" s="28"/>
      <c r="O55" s="28"/>
      <c r="P55" s="54"/>
      <c r="Q55" s="28"/>
      <c r="R55" s="26"/>
    </row>
    <row r="56" spans="2:18">
      <c r="B56" s="25"/>
      <c r="C56" s="28"/>
      <c r="D56" s="53"/>
      <c r="E56" s="28"/>
      <c r="F56" s="28"/>
      <c r="G56" s="28"/>
      <c r="H56" s="54"/>
      <c r="I56" s="28"/>
      <c r="J56" s="53"/>
      <c r="K56" s="28"/>
      <c r="L56" s="28"/>
      <c r="M56" s="28"/>
      <c r="N56" s="28"/>
      <c r="O56" s="28"/>
      <c r="P56" s="54"/>
      <c r="Q56" s="28"/>
      <c r="R56" s="26"/>
    </row>
    <row r="57" spans="2:18">
      <c r="B57" s="25"/>
      <c r="C57" s="28"/>
      <c r="D57" s="53"/>
      <c r="E57" s="28"/>
      <c r="F57" s="28"/>
      <c r="G57" s="28"/>
      <c r="H57" s="54"/>
      <c r="I57" s="28"/>
      <c r="J57" s="53"/>
      <c r="K57" s="28"/>
      <c r="L57" s="28"/>
      <c r="M57" s="28"/>
      <c r="N57" s="28"/>
      <c r="O57" s="28"/>
      <c r="P57" s="54"/>
      <c r="Q57" s="28"/>
      <c r="R57" s="26"/>
    </row>
    <row r="58" spans="2:18">
      <c r="B58" s="25"/>
      <c r="C58" s="28"/>
      <c r="D58" s="53"/>
      <c r="E58" s="28"/>
      <c r="F58" s="28"/>
      <c r="G58" s="28"/>
      <c r="H58" s="54"/>
      <c r="I58" s="28"/>
      <c r="J58" s="53"/>
      <c r="K58" s="28"/>
      <c r="L58" s="28"/>
      <c r="M58" s="28"/>
      <c r="N58" s="28"/>
      <c r="O58" s="28"/>
      <c r="P58" s="54"/>
      <c r="Q58" s="28"/>
      <c r="R58" s="26"/>
    </row>
    <row r="59" spans="2:18" s="1" customFormat="1" ht="15">
      <c r="B59" s="35"/>
      <c r="C59" s="36"/>
      <c r="D59" s="55" t="s">
        <v>53</v>
      </c>
      <c r="E59" s="56"/>
      <c r="F59" s="56"/>
      <c r="G59" s="57" t="s">
        <v>54</v>
      </c>
      <c r="H59" s="58"/>
      <c r="I59" s="36"/>
      <c r="J59" s="55" t="s">
        <v>53</v>
      </c>
      <c r="K59" s="56"/>
      <c r="L59" s="56"/>
      <c r="M59" s="56"/>
      <c r="N59" s="57" t="s">
        <v>54</v>
      </c>
      <c r="O59" s="56"/>
      <c r="P59" s="58"/>
      <c r="Q59" s="36"/>
      <c r="R59" s="37"/>
    </row>
    <row r="60" spans="2:18">
      <c r="B60" s="25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6"/>
    </row>
    <row r="61" spans="2:18" s="1" customFormat="1" ht="15">
      <c r="B61" s="35"/>
      <c r="C61" s="36"/>
      <c r="D61" s="50" t="s">
        <v>55</v>
      </c>
      <c r="E61" s="51"/>
      <c r="F61" s="51"/>
      <c r="G61" s="51"/>
      <c r="H61" s="52"/>
      <c r="I61" s="36"/>
      <c r="J61" s="50" t="s">
        <v>56</v>
      </c>
      <c r="K61" s="51"/>
      <c r="L61" s="51"/>
      <c r="M61" s="51"/>
      <c r="N61" s="51"/>
      <c r="O61" s="51"/>
      <c r="P61" s="52"/>
      <c r="Q61" s="36"/>
      <c r="R61" s="37"/>
    </row>
    <row r="62" spans="2:18">
      <c r="B62" s="25"/>
      <c r="C62" s="28"/>
      <c r="D62" s="53"/>
      <c r="E62" s="28"/>
      <c r="F62" s="28"/>
      <c r="G62" s="28"/>
      <c r="H62" s="54"/>
      <c r="I62" s="28"/>
      <c r="J62" s="53"/>
      <c r="K62" s="28"/>
      <c r="L62" s="28"/>
      <c r="M62" s="28"/>
      <c r="N62" s="28"/>
      <c r="O62" s="28"/>
      <c r="P62" s="54"/>
      <c r="Q62" s="28"/>
      <c r="R62" s="26"/>
    </row>
    <row r="63" spans="2:18">
      <c r="B63" s="25"/>
      <c r="C63" s="28"/>
      <c r="D63" s="53"/>
      <c r="E63" s="28"/>
      <c r="F63" s="28"/>
      <c r="G63" s="28"/>
      <c r="H63" s="54"/>
      <c r="I63" s="28"/>
      <c r="J63" s="53"/>
      <c r="K63" s="28"/>
      <c r="L63" s="28"/>
      <c r="M63" s="28"/>
      <c r="N63" s="28"/>
      <c r="O63" s="28"/>
      <c r="P63" s="54"/>
      <c r="Q63" s="28"/>
      <c r="R63" s="26"/>
    </row>
    <row r="64" spans="2:18">
      <c r="B64" s="25"/>
      <c r="C64" s="28"/>
      <c r="D64" s="53"/>
      <c r="E64" s="28"/>
      <c r="F64" s="28"/>
      <c r="G64" s="28"/>
      <c r="H64" s="54"/>
      <c r="I64" s="28"/>
      <c r="J64" s="53"/>
      <c r="K64" s="28"/>
      <c r="L64" s="28"/>
      <c r="M64" s="28"/>
      <c r="N64" s="28"/>
      <c r="O64" s="28"/>
      <c r="P64" s="54"/>
      <c r="Q64" s="28"/>
      <c r="R64" s="26"/>
    </row>
    <row r="65" spans="2:18">
      <c r="B65" s="25"/>
      <c r="C65" s="28"/>
      <c r="D65" s="53"/>
      <c r="E65" s="28"/>
      <c r="F65" s="28"/>
      <c r="G65" s="28"/>
      <c r="H65" s="54"/>
      <c r="I65" s="28"/>
      <c r="J65" s="53"/>
      <c r="K65" s="28"/>
      <c r="L65" s="28"/>
      <c r="M65" s="28"/>
      <c r="N65" s="28"/>
      <c r="O65" s="28"/>
      <c r="P65" s="54"/>
      <c r="Q65" s="28"/>
      <c r="R65" s="26"/>
    </row>
    <row r="66" spans="2:18">
      <c r="B66" s="25"/>
      <c r="C66" s="28"/>
      <c r="D66" s="53"/>
      <c r="E66" s="28"/>
      <c r="F66" s="28"/>
      <c r="G66" s="28"/>
      <c r="H66" s="54"/>
      <c r="I66" s="28"/>
      <c r="J66" s="53"/>
      <c r="K66" s="28"/>
      <c r="L66" s="28"/>
      <c r="M66" s="28"/>
      <c r="N66" s="28"/>
      <c r="O66" s="28"/>
      <c r="P66" s="54"/>
      <c r="Q66" s="28"/>
      <c r="R66" s="26"/>
    </row>
    <row r="67" spans="2:18">
      <c r="B67" s="25"/>
      <c r="C67" s="28"/>
      <c r="D67" s="53"/>
      <c r="E67" s="28"/>
      <c r="F67" s="28"/>
      <c r="G67" s="28"/>
      <c r="H67" s="54"/>
      <c r="I67" s="28"/>
      <c r="J67" s="53"/>
      <c r="K67" s="28"/>
      <c r="L67" s="28"/>
      <c r="M67" s="28"/>
      <c r="N67" s="28"/>
      <c r="O67" s="28"/>
      <c r="P67" s="54"/>
      <c r="Q67" s="28"/>
      <c r="R67" s="26"/>
    </row>
    <row r="68" spans="2:18">
      <c r="B68" s="25"/>
      <c r="C68" s="28"/>
      <c r="D68" s="53"/>
      <c r="E68" s="28"/>
      <c r="F68" s="28"/>
      <c r="G68" s="28"/>
      <c r="H68" s="54"/>
      <c r="I68" s="28"/>
      <c r="J68" s="53"/>
      <c r="K68" s="28"/>
      <c r="L68" s="28"/>
      <c r="M68" s="28"/>
      <c r="N68" s="28"/>
      <c r="O68" s="28"/>
      <c r="P68" s="54"/>
      <c r="Q68" s="28"/>
      <c r="R68" s="26"/>
    </row>
    <row r="69" spans="2:18">
      <c r="B69" s="25"/>
      <c r="C69" s="28"/>
      <c r="D69" s="53"/>
      <c r="E69" s="28"/>
      <c r="F69" s="28"/>
      <c r="G69" s="28"/>
      <c r="H69" s="54"/>
      <c r="I69" s="28"/>
      <c r="J69" s="53"/>
      <c r="K69" s="28"/>
      <c r="L69" s="28"/>
      <c r="M69" s="28"/>
      <c r="N69" s="28"/>
      <c r="O69" s="28"/>
      <c r="P69" s="54"/>
      <c r="Q69" s="28"/>
      <c r="R69" s="26"/>
    </row>
    <row r="70" spans="2:18" s="1" customFormat="1" ht="15">
      <c r="B70" s="35"/>
      <c r="C70" s="36"/>
      <c r="D70" s="55" t="s">
        <v>53</v>
      </c>
      <c r="E70" s="56"/>
      <c r="F70" s="56"/>
      <c r="G70" s="57" t="s">
        <v>54</v>
      </c>
      <c r="H70" s="58"/>
      <c r="I70" s="36"/>
      <c r="J70" s="55" t="s">
        <v>53</v>
      </c>
      <c r="K70" s="56"/>
      <c r="L70" s="56"/>
      <c r="M70" s="56"/>
      <c r="N70" s="57" t="s">
        <v>54</v>
      </c>
      <c r="O70" s="56"/>
      <c r="P70" s="58"/>
      <c r="Q70" s="36"/>
      <c r="R70" s="37"/>
    </row>
    <row r="71" spans="2:18" s="1" customFormat="1" ht="14.45" customHeight="1"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1"/>
    </row>
    <row r="75" spans="2:18" s="1" customFormat="1" ht="6.95" customHeight="1"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4"/>
    </row>
    <row r="76" spans="2:18" s="1" customFormat="1" ht="36.950000000000003" customHeight="1">
      <c r="B76" s="35"/>
      <c r="C76" s="220" t="s">
        <v>106</v>
      </c>
      <c r="D76" s="221"/>
      <c r="E76" s="221"/>
      <c r="F76" s="221"/>
      <c r="G76" s="221"/>
      <c r="H76" s="221"/>
      <c r="I76" s="221"/>
      <c r="J76" s="221"/>
      <c r="K76" s="221"/>
      <c r="L76" s="221"/>
      <c r="M76" s="221"/>
      <c r="N76" s="221"/>
      <c r="O76" s="221"/>
      <c r="P76" s="221"/>
      <c r="Q76" s="221"/>
      <c r="R76" s="37"/>
    </row>
    <row r="77" spans="2:18" s="1" customFormat="1" ht="6.95" customHeight="1"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7"/>
    </row>
    <row r="78" spans="2:18" s="1" customFormat="1" ht="30" customHeight="1">
      <c r="B78" s="35"/>
      <c r="C78" s="32" t="s">
        <v>18</v>
      </c>
      <c r="D78" s="36"/>
      <c r="E78" s="36"/>
      <c r="F78" s="256" t="str">
        <f>F6</f>
        <v>IVC Jablunkov - Nový vodovod</v>
      </c>
      <c r="G78" s="257"/>
      <c r="H78" s="257"/>
      <c r="I78" s="257"/>
      <c r="J78" s="257"/>
      <c r="K78" s="257"/>
      <c r="L78" s="257"/>
      <c r="M78" s="257"/>
      <c r="N78" s="257"/>
      <c r="O78" s="257"/>
      <c r="P78" s="257"/>
      <c r="Q78" s="216"/>
      <c r="R78" s="37"/>
    </row>
    <row r="79" spans="2:18" s="1" customFormat="1" ht="36.950000000000003" customHeight="1">
      <c r="B79" s="35"/>
      <c r="C79" s="69" t="s">
        <v>103</v>
      </c>
      <c r="D79" s="36"/>
      <c r="E79" s="36"/>
      <c r="F79" s="248" t="str">
        <f>F7</f>
        <v>IO 01.1  Nový vodovod -  oprava komunikace</v>
      </c>
      <c r="G79" s="258"/>
      <c r="H79" s="258"/>
      <c r="I79" s="258"/>
      <c r="J79" s="258"/>
      <c r="K79" s="258"/>
      <c r="L79" s="258"/>
      <c r="M79" s="258"/>
      <c r="N79" s="258"/>
      <c r="O79" s="258"/>
      <c r="P79" s="258"/>
      <c r="Q79" s="36"/>
      <c r="R79" s="37"/>
    </row>
    <row r="80" spans="2:18" s="1" customFormat="1" ht="6.95" customHeight="1"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7"/>
    </row>
    <row r="81" spans="2:47" s="1" customFormat="1" ht="18" customHeight="1">
      <c r="B81" s="35"/>
      <c r="C81" s="32" t="s">
        <v>22</v>
      </c>
      <c r="D81" s="36"/>
      <c r="E81" s="36"/>
      <c r="F81" s="30" t="str">
        <f>F9</f>
        <v xml:space="preserve"> </v>
      </c>
      <c r="G81" s="36"/>
      <c r="H81" s="36"/>
      <c r="I81" s="36"/>
      <c r="J81" s="36"/>
      <c r="K81" s="32" t="s">
        <v>24</v>
      </c>
      <c r="L81" s="36"/>
      <c r="M81" s="259" t="str">
        <f>IF(O9="","",O9)</f>
        <v>18. 2. 2018</v>
      </c>
      <c r="N81" s="259"/>
      <c r="O81" s="259"/>
      <c r="P81" s="259"/>
      <c r="Q81" s="36"/>
      <c r="R81" s="37"/>
    </row>
    <row r="82" spans="2:47" s="1" customFormat="1" ht="6.95" customHeight="1"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7"/>
    </row>
    <row r="83" spans="2:47" s="1" customFormat="1" ht="15">
      <c r="B83" s="35"/>
      <c r="C83" s="32" t="s">
        <v>26</v>
      </c>
      <c r="D83" s="36"/>
      <c r="E83" s="36"/>
      <c r="F83" s="30" t="str">
        <f>E12</f>
        <v>Město Jablunkov</v>
      </c>
      <c r="G83" s="36"/>
      <c r="H83" s="36"/>
      <c r="I83" s="36"/>
      <c r="J83" s="36"/>
      <c r="K83" s="32" t="s">
        <v>31</v>
      </c>
      <c r="L83" s="36"/>
      <c r="M83" s="222" t="str">
        <f>E18</f>
        <v>Projekce Guňka s.r.o-Šenov</v>
      </c>
      <c r="N83" s="222"/>
      <c r="O83" s="222"/>
      <c r="P83" s="222"/>
      <c r="Q83" s="222"/>
      <c r="R83" s="37"/>
    </row>
    <row r="84" spans="2:47" s="1" customFormat="1" ht="14.45" customHeight="1">
      <c r="B84" s="35"/>
      <c r="C84" s="32" t="s">
        <v>30</v>
      </c>
      <c r="D84" s="36"/>
      <c r="E84" s="36"/>
      <c r="F84" s="30" t="str">
        <f>IF(E15="","",E15)</f>
        <v xml:space="preserve"> </v>
      </c>
      <c r="G84" s="36"/>
      <c r="H84" s="36"/>
      <c r="I84" s="36"/>
      <c r="J84" s="36"/>
      <c r="K84" s="32" t="s">
        <v>33</v>
      </c>
      <c r="L84" s="36"/>
      <c r="M84" s="222" t="str">
        <f>E21</f>
        <v>PRIVAT Projekt Hlučín</v>
      </c>
      <c r="N84" s="222"/>
      <c r="O84" s="222"/>
      <c r="P84" s="222"/>
      <c r="Q84" s="222"/>
      <c r="R84" s="37"/>
    </row>
    <row r="85" spans="2:47" s="1" customFormat="1" ht="10.35" customHeight="1"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7"/>
    </row>
    <row r="86" spans="2:47" s="1" customFormat="1" ht="29.25" customHeight="1">
      <c r="B86" s="35"/>
      <c r="C86" s="264" t="s">
        <v>107</v>
      </c>
      <c r="D86" s="265"/>
      <c r="E86" s="265"/>
      <c r="F86" s="265"/>
      <c r="G86" s="265"/>
      <c r="H86" s="264" t="s">
        <v>108</v>
      </c>
      <c r="I86" s="266"/>
      <c r="J86" s="266"/>
      <c r="K86" s="264" t="s">
        <v>109</v>
      </c>
      <c r="L86" s="265"/>
      <c r="M86" s="264" t="s">
        <v>110</v>
      </c>
      <c r="N86" s="265"/>
      <c r="O86" s="265"/>
      <c r="P86" s="265"/>
      <c r="Q86" s="265"/>
      <c r="R86" s="37"/>
    </row>
    <row r="87" spans="2:47" s="1" customFormat="1" ht="10.35" customHeight="1"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7"/>
    </row>
    <row r="88" spans="2:47" s="1" customFormat="1" ht="29.25" customHeight="1">
      <c r="B88" s="35"/>
      <c r="C88" s="114" t="s">
        <v>111</v>
      </c>
      <c r="D88" s="36"/>
      <c r="E88" s="36"/>
      <c r="F88" s="36"/>
      <c r="G88" s="36"/>
      <c r="H88" s="238">
        <f>W118</f>
        <v>0</v>
      </c>
      <c r="I88" s="258"/>
      <c r="J88" s="258"/>
      <c r="K88" s="238">
        <f>X118</f>
        <v>0</v>
      </c>
      <c r="L88" s="258"/>
      <c r="M88" s="238">
        <f>M118</f>
        <v>0</v>
      </c>
      <c r="N88" s="267"/>
      <c r="O88" s="267"/>
      <c r="P88" s="267"/>
      <c r="Q88" s="267"/>
      <c r="R88" s="37"/>
      <c r="AU88" s="21" t="s">
        <v>112</v>
      </c>
    </row>
    <row r="89" spans="2:47" s="6" customFormat="1" ht="24.95" customHeight="1">
      <c r="B89" s="115"/>
      <c r="C89" s="116"/>
      <c r="D89" s="117" t="s">
        <v>113</v>
      </c>
      <c r="E89" s="116"/>
      <c r="F89" s="116"/>
      <c r="G89" s="116"/>
      <c r="H89" s="268">
        <f>W119</f>
        <v>0</v>
      </c>
      <c r="I89" s="269"/>
      <c r="J89" s="269"/>
      <c r="K89" s="268">
        <f>X119</f>
        <v>0</v>
      </c>
      <c r="L89" s="269"/>
      <c r="M89" s="268">
        <f>M119</f>
        <v>0</v>
      </c>
      <c r="N89" s="269"/>
      <c r="O89" s="269"/>
      <c r="P89" s="269"/>
      <c r="Q89" s="269"/>
      <c r="R89" s="118"/>
    </row>
    <row r="90" spans="2:47" s="7" customFormat="1" ht="19.899999999999999" customHeight="1">
      <c r="B90" s="119"/>
      <c r="C90" s="120"/>
      <c r="D90" s="121" t="s">
        <v>114</v>
      </c>
      <c r="E90" s="120"/>
      <c r="F90" s="120"/>
      <c r="G90" s="120"/>
      <c r="H90" s="270">
        <f>W120</f>
        <v>0</v>
      </c>
      <c r="I90" s="271"/>
      <c r="J90" s="271"/>
      <c r="K90" s="270">
        <f>X120</f>
        <v>0</v>
      </c>
      <c r="L90" s="271"/>
      <c r="M90" s="270">
        <f>M120</f>
        <v>0</v>
      </c>
      <c r="N90" s="271"/>
      <c r="O90" s="271"/>
      <c r="P90" s="271"/>
      <c r="Q90" s="271"/>
      <c r="R90" s="122"/>
    </row>
    <row r="91" spans="2:47" s="7" customFormat="1" ht="14.85" customHeight="1">
      <c r="B91" s="119"/>
      <c r="C91" s="120"/>
      <c r="D91" s="121" t="s">
        <v>115</v>
      </c>
      <c r="E91" s="120"/>
      <c r="F91" s="120"/>
      <c r="G91" s="120"/>
      <c r="H91" s="270">
        <f>W123</f>
        <v>0</v>
      </c>
      <c r="I91" s="271"/>
      <c r="J91" s="271"/>
      <c r="K91" s="270">
        <f>X123</f>
        <v>0</v>
      </c>
      <c r="L91" s="271"/>
      <c r="M91" s="270">
        <f>M123</f>
        <v>0</v>
      </c>
      <c r="N91" s="271"/>
      <c r="O91" s="271"/>
      <c r="P91" s="271"/>
      <c r="Q91" s="271"/>
      <c r="R91" s="122"/>
    </row>
    <row r="92" spans="2:47" s="7" customFormat="1" ht="19.899999999999999" customHeight="1">
      <c r="B92" s="119"/>
      <c r="C92" s="120"/>
      <c r="D92" s="121" t="s">
        <v>121</v>
      </c>
      <c r="E92" s="120"/>
      <c r="F92" s="120"/>
      <c r="G92" s="120"/>
      <c r="H92" s="270">
        <f>W124</f>
        <v>0</v>
      </c>
      <c r="I92" s="271"/>
      <c r="J92" s="271"/>
      <c r="K92" s="270">
        <f>X124</f>
        <v>0</v>
      </c>
      <c r="L92" s="271"/>
      <c r="M92" s="270">
        <f>M124</f>
        <v>0</v>
      </c>
      <c r="N92" s="271"/>
      <c r="O92" s="271"/>
      <c r="P92" s="271"/>
      <c r="Q92" s="271"/>
      <c r="R92" s="122"/>
    </row>
    <row r="93" spans="2:47" s="7" customFormat="1" ht="19.899999999999999" customHeight="1">
      <c r="B93" s="119"/>
      <c r="C93" s="120"/>
      <c r="D93" s="121" t="s">
        <v>124</v>
      </c>
      <c r="E93" s="120"/>
      <c r="F93" s="120"/>
      <c r="G93" s="120"/>
      <c r="H93" s="270">
        <f>W127</f>
        <v>0</v>
      </c>
      <c r="I93" s="271"/>
      <c r="J93" s="271"/>
      <c r="K93" s="270">
        <f>X127</f>
        <v>0</v>
      </c>
      <c r="L93" s="271"/>
      <c r="M93" s="270">
        <f>M127</f>
        <v>0</v>
      </c>
      <c r="N93" s="271"/>
      <c r="O93" s="271"/>
      <c r="P93" s="271"/>
      <c r="Q93" s="271"/>
      <c r="R93" s="122"/>
    </row>
    <row r="94" spans="2:47" s="7" customFormat="1" ht="19.899999999999999" customHeight="1">
      <c r="B94" s="119"/>
      <c r="C94" s="120"/>
      <c r="D94" s="121" t="s">
        <v>577</v>
      </c>
      <c r="E94" s="120"/>
      <c r="F94" s="120"/>
      <c r="G94" s="120"/>
      <c r="H94" s="270">
        <f>W130</f>
        <v>0</v>
      </c>
      <c r="I94" s="271"/>
      <c r="J94" s="271"/>
      <c r="K94" s="270">
        <f>X130</f>
        <v>0</v>
      </c>
      <c r="L94" s="271"/>
      <c r="M94" s="270">
        <f>M130</f>
        <v>0</v>
      </c>
      <c r="N94" s="271"/>
      <c r="O94" s="271"/>
      <c r="P94" s="271"/>
      <c r="Q94" s="271"/>
      <c r="R94" s="122"/>
    </row>
    <row r="95" spans="2:47" s="7" customFormat="1" ht="19.899999999999999" customHeight="1">
      <c r="B95" s="119"/>
      <c r="C95" s="120"/>
      <c r="D95" s="121" t="s">
        <v>125</v>
      </c>
      <c r="E95" s="120"/>
      <c r="F95" s="120"/>
      <c r="G95" s="120"/>
      <c r="H95" s="270">
        <f>W139</f>
        <v>0</v>
      </c>
      <c r="I95" s="271"/>
      <c r="J95" s="271"/>
      <c r="K95" s="270">
        <f>X139</f>
        <v>0</v>
      </c>
      <c r="L95" s="271"/>
      <c r="M95" s="270">
        <f>M139</f>
        <v>0</v>
      </c>
      <c r="N95" s="271"/>
      <c r="O95" s="271"/>
      <c r="P95" s="271"/>
      <c r="Q95" s="271"/>
      <c r="R95" s="122"/>
    </row>
    <row r="96" spans="2:47" s="1" customFormat="1" ht="21.75" customHeight="1"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7"/>
    </row>
    <row r="97" spans="2:65" s="1" customFormat="1" ht="29.25" customHeight="1">
      <c r="B97" s="35"/>
      <c r="C97" s="114" t="s">
        <v>126</v>
      </c>
      <c r="D97" s="36"/>
      <c r="E97" s="36"/>
      <c r="F97" s="36"/>
      <c r="G97" s="36"/>
      <c r="H97" s="36"/>
      <c r="I97" s="36"/>
      <c r="J97" s="36"/>
      <c r="K97" s="36"/>
      <c r="L97" s="36"/>
      <c r="M97" s="267">
        <f>ROUND(M98+M99,2)</f>
        <v>0</v>
      </c>
      <c r="N97" s="272"/>
      <c r="O97" s="272"/>
      <c r="P97" s="272"/>
      <c r="Q97" s="272"/>
      <c r="R97" s="37"/>
      <c r="T97" s="123"/>
      <c r="U97" s="124" t="s">
        <v>41</v>
      </c>
    </row>
    <row r="98" spans="2:65" s="1" customFormat="1" ht="18" customHeight="1">
      <c r="B98" s="125"/>
      <c r="C98" s="126"/>
      <c r="D98" s="273" t="s">
        <v>127</v>
      </c>
      <c r="E98" s="273"/>
      <c r="F98" s="273"/>
      <c r="G98" s="273"/>
      <c r="H98" s="273"/>
      <c r="I98" s="126"/>
      <c r="J98" s="126"/>
      <c r="K98" s="126"/>
      <c r="L98" s="126"/>
      <c r="M98" s="274">
        <v>0</v>
      </c>
      <c r="N98" s="274"/>
      <c r="O98" s="274"/>
      <c r="P98" s="274"/>
      <c r="Q98" s="274"/>
      <c r="R98" s="128"/>
      <c r="S98" s="126"/>
      <c r="T98" s="129"/>
      <c r="U98" s="130" t="s">
        <v>42</v>
      </c>
      <c r="V98" s="131"/>
      <c r="W98" s="131"/>
      <c r="X98" s="131"/>
      <c r="Y98" s="131"/>
      <c r="Z98" s="131"/>
      <c r="AA98" s="131"/>
      <c r="AB98" s="131"/>
      <c r="AC98" s="131"/>
      <c r="AD98" s="131"/>
      <c r="AE98" s="131"/>
      <c r="AF98" s="131"/>
      <c r="AG98" s="131"/>
      <c r="AH98" s="131"/>
      <c r="AI98" s="131"/>
      <c r="AJ98" s="131"/>
      <c r="AK98" s="131"/>
      <c r="AL98" s="131"/>
      <c r="AM98" s="131"/>
      <c r="AN98" s="131"/>
      <c r="AO98" s="131"/>
      <c r="AP98" s="131"/>
      <c r="AQ98" s="131"/>
      <c r="AR98" s="131"/>
      <c r="AS98" s="131"/>
      <c r="AT98" s="131"/>
      <c r="AU98" s="131"/>
      <c r="AV98" s="131"/>
      <c r="AW98" s="131"/>
      <c r="AX98" s="131"/>
      <c r="AY98" s="132" t="s">
        <v>128</v>
      </c>
      <c r="AZ98" s="131"/>
      <c r="BA98" s="131"/>
      <c r="BB98" s="131"/>
      <c r="BC98" s="131"/>
      <c r="BD98" s="131"/>
      <c r="BE98" s="133">
        <f>IF(U98="základní",M98,0)</f>
        <v>0</v>
      </c>
      <c r="BF98" s="133">
        <f>IF(U98="snížená",M98,0)</f>
        <v>0</v>
      </c>
      <c r="BG98" s="133">
        <f>IF(U98="zákl. přenesená",M98,0)</f>
        <v>0</v>
      </c>
      <c r="BH98" s="133">
        <f>IF(U98="sníž. přenesená",M98,0)</f>
        <v>0</v>
      </c>
      <c r="BI98" s="133">
        <f>IF(U98="nulová",M98,0)</f>
        <v>0</v>
      </c>
      <c r="BJ98" s="132" t="s">
        <v>87</v>
      </c>
      <c r="BK98" s="131"/>
      <c r="BL98" s="131"/>
      <c r="BM98" s="131"/>
    </row>
    <row r="99" spans="2:65" s="1" customFormat="1" ht="18" customHeight="1">
      <c r="B99" s="125"/>
      <c r="C99" s="126"/>
      <c r="D99" s="127" t="s">
        <v>129</v>
      </c>
      <c r="E99" s="126"/>
      <c r="F99" s="126"/>
      <c r="G99" s="126"/>
      <c r="H99" s="126"/>
      <c r="I99" s="126"/>
      <c r="J99" s="126"/>
      <c r="K99" s="126"/>
      <c r="L99" s="126"/>
      <c r="M99" s="274">
        <v>0</v>
      </c>
      <c r="N99" s="274"/>
      <c r="O99" s="274"/>
      <c r="P99" s="274"/>
      <c r="Q99" s="274"/>
      <c r="R99" s="128"/>
      <c r="S99" s="126"/>
      <c r="T99" s="134"/>
      <c r="U99" s="135" t="s">
        <v>42</v>
      </c>
      <c r="V99" s="131"/>
      <c r="W99" s="131"/>
      <c r="X99" s="131"/>
      <c r="Y99" s="131"/>
      <c r="Z99" s="131"/>
      <c r="AA99" s="131"/>
      <c r="AB99" s="131"/>
      <c r="AC99" s="131"/>
      <c r="AD99" s="131"/>
      <c r="AE99" s="131"/>
      <c r="AF99" s="131"/>
      <c r="AG99" s="131"/>
      <c r="AH99" s="131"/>
      <c r="AI99" s="131"/>
      <c r="AJ99" s="131"/>
      <c r="AK99" s="131"/>
      <c r="AL99" s="131"/>
      <c r="AM99" s="131"/>
      <c r="AN99" s="131"/>
      <c r="AO99" s="131"/>
      <c r="AP99" s="131"/>
      <c r="AQ99" s="131"/>
      <c r="AR99" s="131"/>
      <c r="AS99" s="131"/>
      <c r="AT99" s="131"/>
      <c r="AU99" s="131"/>
      <c r="AV99" s="131"/>
      <c r="AW99" s="131"/>
      <c r="AX99" s="131"/>
      <c r="AY99" s="132" t="s">
        <v>130</v>
      </c>
      <c r="AZ99" s="131"/>
      <c r="BA99" s="131"/>
      <c r="BB99" s="131"/>
      <c r="BC99" s="131"/>
      <c r="BD99" s="131"/>
      <c r="BE99" s="133">
        <f>IF(U99="základní",M99,0)</f>
        <v>0</v>
      </c>
      <c r="BF99" s="133">
        <f>IF(U99="snížená",M99,0)</f>
        <v>0</v>
      </c>
      <c r="BG99" s="133">
        <f>IF(U99="zákl. přenesená",M99,0)</f>
        <v>0</v>
      </c>
      <c r="BH99" s="133">
        <f>IF(U99="sníž. přenesená",M99,0)</f>
        <v>0</v>
      </c>
      <c r="BI99" s="133">
        <f>IF(U99="nulová",M99,0)</f>
        <v>0</v>
      </c>
      <c r="BJ99" s="132" t="s">
        <v>87</v>
      </c>
      <c r="BK99" s="131"/>
      <c r="BL99" s="131"/>
      <c r="BM99" s="131"/>
    </row>
    <row r="100" spans="2:65" s="1" customFormat="1"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7"/>
    </row>
    <row r="101" spans="2:65" s="1" customFormat="1" ht="29.25" customHeight="1">
      <c r="B101" s="35"/>
      <c r="C101" s="104" t="s">
        <v>95</v>
      </c>
      <c r="D101" s="105"/>
      <c r="E101" s="105"/>
      <c r="F101" s="105"/>
      <c r="G101" s="105"/>
      <c r="H101" s="105"/>
      <c r="I101" s="105"/>
      <c r="J101" s="105"/>
      <c r="K101" s="105"/>
      <c r="L101" s="245">
        <f>ROUND(SUM(M88+M97),2)</f>
        <v>0</v>
      </c>
      <c r="M101" s="245"/>
      <c r="N101" s="245"/>
      <c r="O101" s="245"/>
      <c r="P101" s="245"/>
      <c r="Q101" s="245"/>
      <c r="R101" s="37"/>
    </row>
    <row r="102" spans="2:65" s="1" customFormat="1" ht="6.95" customHeight="1">
      <c r="B102" s="59"/>
      <c r="C102" s="60"/>
      <c r="D102" s="60"/>
      <c r="E102" s="60"/>
      <c r="F102" s="60"/>
      <c r="G102" s="60"/>
      <c r="H102" s="60"/>
      <c r="I102" s="60"/>
      <c r="J102" s="60"/>
      <c r="K102" s="60"/>
      <c r="L102" s="60"/>
      <c r="M102" s="60"/>
      <c r="N102" s="60"/>
      <c r="O102" s="60"/>
      <c r="P102" s="60"/>
      <c r="Q102" s="60"/>
      <c r="R102" s="61"/>
    </row>
    <row r="106" spans="2:65" s="1" customFormat="1" ht="6.95" customHeight="1">
      <c r="B106" s="62"/>
      <c r="C106" s="63"/>
      <c r="D106" s="63"/>
      <c r="E106" s="63"/>
      <c r="F106" s="63"/>
      <c r="G106" s="63"/>
      <c r="H106" s="63"/>
      <c r="I106" s="63"/>
      <c r="J106" s="63"/>
      <c r="K106" s="63"/>
      <c r="L106" s="63"/>
      <c r="M106" s="63"/>
      <c r="N106" s="63"/>
      <c r="O106" s="63"/>
      <c r="P106" s="63"/>
      <c r="Q106" s="63"/>
      <c r="R106" s="64"/>
    </row>
    <row r="107" spans="2:65" s="1" customFormat="1" ht="36.950000000000003" customHeight="1">
      <c r="B107" s="35"/>
      <c r="C107" s="220" t="s">
        <v>131</v>
      </c>
      <c r="D107" s="258"/>
      <c r="E107" s="258"/>
      <c r="F107" s="258"/>
      <c r="G107" s="258"/>
      <c r="H107" s="258"/>
      <c r="I107" s="258"/>
      <c r="J107" s="258"/>
      <c r="K107" s="258"/>
      <c r="L107" s="258"/>
      <c r="M107" s="258"/>
      <c r="N107" s="258"/>
      <c r="O107" s="258"/>
      <c r="P107" s="258"/>
      <c r="Q107" s="258"/>
      <c r="R107" s="37"/>
    </row>
    <row r="108" spans="2:65" s="1" customFormat="1" ht="6.95" customHeight="1"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R108" s="37"/>
    </row>
    <row r="109" spans="2:65" s="1" customFormat="1" ht="30" customHeight="1">
      <c r="B109" s="35"/>
      <c r="C109" s="32" t="s">
        <v>18</v>
      </c>
      <c r="D109" s="36"/>
      <c r="E109" s="36"/>
      <c r="F109" s="256" t="str">
        <f>F6</f>
        <v>IVC Jablunkov - Nový vodovod</v>
      </c>
      <c r="G109" s="257"/>
      <c r="H109" s="257"/>
      <c r="I109" s="257"/>
      <c r="J109" s="257"/>
      <c r="K109" s="257"/>
      <c r="L109" s="257"/>
      <c r="M109" s="257"/>
      <c r="N109" s="257"/>
      <c r="O109" s="257"/>
      <c r="P109" s="257"/>
      <c r="Q109" s="216"/>
      <c r="R109" s="37"/>
    </row>
    <row r="110" spans="2:65" s="1" customFormat="1" ht="36.950000000000003" customHeight="1">
      <c r="B110" s="35"/>
      <c r="C110" s="69" t="s">
        <v>103</v>
      </c>
      <c r="D110" s="36"/>
      <c r="E110" s="36"/>
      <c r="F110" s="248" t="str">
        <f>F7</f>
        <v>IO 01.1  Nový vodovod -  oprava komunikace</v>
      </c>
      <c r="G110" s="258"/>
      <c r="H110" s="258"/>
      <c r="I110" s="258"/>
      <c r="J110" s="258"/>
      <c r="K110" s="258"/>
      <c r="L110" s="258"/>
      <c r="M110" s="258"/>
      <c r="N110" s="258"/>
      <c r="O110" s="258"/>
      <c r="P110" s="258"/>
      <c r="Q110" s="36"/>
      <c r="R110" s="37"/>
    </row>
    <row r="111" spans="2:65" s="1" customFormat="1" ht="6.95" customHeight="1"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7"/>
    </row>
    <row r="112" spans="2:65" s="1" customFormat="1" ht="18" customHeight="1">
      <c r="B112" s="35"/>
      <c r="C112" s="32" t="s">
        <v>22</v>
      </c>
      <c r="D112" s="36"/>
      <c r="E112" s="36"/>
      <c r="F112" s="30" t="str">
        <f>F9</f>
        <v xml:space="preserve"> </v>
      </c>
      <c r="G112" s="36"/>
      <c r="H112" s="36"/>
      <c r="I112" s="36"/>
      <c r="J112" s="36"/>
      <c r="K112" s="32" t="s">
        <v>24</v>
      </c>
      <c r="L112" s="36"/>
      <c r="M112" s="259" t="str">
        <f>IF(O9="","",O9)</f>
        <v>18. 2. 2018</v>
      </c>
      <c r="N112" s="259"/>
      <c r="O112" s="259"/>
      <c r="P112" s="259"/>
      <c r="Q112" s="36"/>
      <c r="R112" s="37"/>
    </row>
    <row r="113" spans="2:65" s="1" customFormat="1" ht="6.95" customHeight="1"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7"/>
    </row>
    <row r="114" spans="2:65" s="1" customFormat="1" ht="15">
      <c r="B114" s="35"/>
      <c r="C114" s="32" t="s">
        <v>26</v>
      </c>
      <c r="D114" s="36"/>
      <c r="E114" s="36"/>
      <c r="F114" s="30" t="str">
        <f>E12</f>
        <v>Město Jablunkov</v>
      </c>
      <c r="G114" s="36"/>
      <c r="H114" s="36"/>
      <c r="I114" s="36"/>
      <c r="J114" s="36"/>
      <c r="K114" s="32" t="s">
        <v>31</v>
      </c>
      <c r="L114" s="36"/>
      <c r="M114" s="222" t="str">
        <f>E18</f>
        <v>Projekce Guňka s.r.o-Šenov</v>
      </c>
      <c r="N114" s="222"/>
      <c r="O114" s="222"/>
      <c r="P114" s="222"/>
      <c r="Q114" s="222"/>
      <c r="R114" s="37"/>
    </row>
    <row r="115" spans="2:65" s="1" customFormat="1" ht="14.45" customHeight="1">
      <c r="B115" s="35"/>
      <c r="C115" s="32" t="s">
        <v>30</v>
      </c>
      <c r="D115" s="36"/>
      <c r="E115" s="36"/>
      <c r="F115" s="30" t="str">
        <f>IF(E15="","",E15)</f>
        <v xml:space="preserve"> </v>
      </c>
      <c r="G115" s="36"/>
      <c r="H115" s="36"/>
      <c r="I115" s="36"/>
      <c r="J115" s="36"/>
      <c r="K115" s="32" t="s">
        <v>33</v>
      </c>
      <c r="L115" s="36"/>
      <c r="M115" s="222" t="str">
        <f>E21</f>
        <v>PRIVAT Projekt Hlučín</v>
      </c>
      <c r="N115" s="222"/>
      <c r="O115" s="222"/>
      <c r="P115" s="222"/>
      <c r="Q115" s="222"/>
      <c r="R115" s="37"/>
    </row>
    <row r="116" spans="2:65" s="1" customFormat="1" ht="10.35" customHeight="1"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7"/>
    </row>
    <row r="117" spans="2:65" s="8" customFormat="1" ht="29.25" customHeight="1">
      <c r="B117" s="136"/>
      <c r="C117" s="137" t="s">
        <v>132</v>
      </c>
      <c r="D117" s="138" t="s">
        <v>133</v>
      </c>
      <c r="E117" s="138" t="s">
        <v>59</v>
      </c>
      <c r="F117" s="275" t="s">
        <v>134</v>
      </c>
      <c r="G117" s="275"/>
      <c r="H117" s="275"/>
      <c r="I117" s="275"/>
      <c r="J117" s="138" t="s">
        <v>135</v>
      </c>
      <c r="K117" s="138" t="s">
        <v>136</v>
      </c>
      <c r="L117" s="138" t="s">
        <v>137</v>
      </c>
      <c r="M117" s="275" t="s">
        <v>138</v>
      </c>
      <c r="N117" s="275"/>
      <c r="O117" s="275"/>
      <c r="P117" s="275" t="s">
        <v>110</v>
      </c>
      <c r="Q117" s="276"/>
      <c r="R117" s="139"/>
      <c r="T117" s="76" t="s">
        <v>139</v>
      </c>
      <c r="U117" s="77" t="s">
        <v>41</v>
      </c>
      <c r="V117" s="77" t="s">
        <v>140</v>
      </c>
      <c r="W117" s="77" t="s">
        <v>141</v>
      </c>
      <c r="X117" s="77" t="s">
        <v>142</v>
      </c>
      <c r="Y117" s="77" t="s">
        <v>143</v>
      </c>
      <c r="Z117" s="77" t="s">
        <v>144</v>
      </c>
      <c r="AA117" s="77" t="s">
        <v>145</v>
      </c>
      <c r="AB117" s="77" t="s">
        <v>146</v>
      </c>
      <c r="AC117" s="77" t="s">
        <v>147</v>
      </c>
      <c r="AD117" s="78" t="s">
        <v>148</v>
      </c>
    </row>
    <row r="118" spans="2:65" s="1" customFormat="1" ht="29.25" customHeight="1">
      <c r="B118" s="35"/>
      <c r="C118" s="80" t="s">
        <v>104</v>
      </c>
      <c r="D118" s="36"/>
      <c r="E118" s="36"/>
      <c r="F118" s="36"/>
      <c r="G118" s="36"/>
      <c r="H118" s="36"/>
      <c r="I118" s="36"/>
      <c r="J118" s="36"/>
      <c r="K118" s="36"/>
      <c r="L118" s="36"/>
      <c r="M118" s="301">
        <f>BK118</f>
        <v>0</v>
      </c>
      <c r="N118" s="302"/>
      <c r="O118" s="302"/>
      <c r="P118" s="302"/>
      <c r="Q118" s="302"/>
      <c r="R118" s="37"/>
      <c r="T118" s="79"/>
      <c r="U118" s="51"/>
      <c r="V118" s="51"/>
      <c r="W118" s="140">
        <f>W119</f>
        <v>0</v>
      </c>
      <c r="X118" s="140">
        <f>X119</f>
        <v>0</v>
      </c>
      <c r="Y118" s="51"/>
      <c r="Z118" s="141">
        <f>Z119</f>
        <v>78.729167999999987</v>
      </c>
      <c r="AA118" s="51"/>
      <c r="AB118" s="141">
        <f>AB119</f>
        <v>3.4000000000000002E-2</v>
      </c>
      <c r="AC118" s="51"/>
      <c r="AD118" s="142">
        <f>AD119</f>
        <v>51.2</v>
      </c>
      <c r="AT118" s="21" t="s">
        <v>78</v>
      </c>
      <c r="AU118" s="21" t="s">
        <v>112</v>
      </c>
      <c r="BK118" s="143">
        <f>BK119</f>
        <v>0</v>
      </c>
    </row>
    <row r="119" spans="2:65" s="9" customFormat="1" ht="37.35" customHeight="1">
      <c r="B119" s="144"/>
      <c r="C119" s="145"/>
      <c r="D119" s="146" t="s">
        <v>113</v>
      </c>
      <c r="E119" s="146"/>
      <c r="F119" s="146"/>
      <c r="G119" s="146"/>
      <c r="H119" s="146"/>
      <c r="I119" s="146"/>
      <c r="J119" s="146"/>
      <c r="K119" s="146"/>
      <c r="L119" s="146"/>
      <c r="M119" s="303">
        <f>BK119</f>
        <v>0</v>
      </c>
      <c r="N119" s="268"/>
      <c r="O119" s="268"/>
      <c r="P119" s="268"/>
      <c r="Q119" s="268"/>
      <c r="R119" s="147"/>
      <c r="T119" s="148"/>
      <c r="U119" s="145"/>
      <c r="V119" s="145"/>
      <c r="W119" s="149">
        <f>W120+W124+W127+W130+W139</f>
        <v>0</v>
      </c>
      <c r="X119" s="149">
        <f>X120+X124+X127+X130+X139</f>
        <v>0</v>
      </c>
      <c r="Y119" s="145"/>
      <c r="Z119" s="150">
        <f>Z120+Z124+Z127+Z130+Z139</f>
        <v>78.729167999999987</v>
      </c>
      <c r="AA119" s="145"/>
      <c r="AB119" s="150">
        <f>AB120+AB124+AB127+AB130+AB139</f>
        <v>3.4000000000000002E-2</v>
      </c>
      <c r="AC119" s="145"/>
      <c r="AD119" s="151">
        <f>AD120+AD124+AD127+AD130+AD139</f>
        <v>51.2</v>
      </c>
      <c r="AR119" s="152" t="s">
        <v>87</v>
      </c>
      <c r="AT119" s="153" t="s">
        <v>78</v>
      </c>
      <c r="AU119" s="153" t="s">
        <v>79</v>
      </c>
      <c r="AY119" s="152" t="s">
        <v>149</v>
      </c>
      <c r="BK119" s="154">
        <f>BK120+BK124+BK127+BK130+BK139</f>
        <v>0</v>
      </c>
    </row>
    <row r="120" spans="2:65" s="9" customFormat="1" ht="19.899999999999999" customHeight="1">
      <c r="B120" s="144"/>
      <c r="C120" s="145"/>
      <c r="D120" s="155" t="s">
        <v>114</v>
      </c>
      <c r="E120" s="155"/>
      <c r="F120" s="155"/>
      <c r="G120" s="155"/>
      <c r="H120" s="155"/>
      <c r="I120" s="155"/>
      <c r="J120" s="155"/>
      <c r="K120" s="155"/>
      <c r="L120" s="155"/>
      <c r="M120" s="306">
        <f>BK120</f>
        <v>0</v>
      </c>
      <c r="N120" s="307"/>
      <c r="O120" s="307"/>
      <c r="P120" s="307"/>
      <c r="Q120" s="307"/>
      <c r="R120" s="147"/>
      <c r="T120" s="148"/>
      <c r="U120" s="145"/>
      <c r="V120" s="145"/>
      <c r="W120" s="149">
        <f>SUM(W121:W123)</f>
        <v>0</v>
      </c>
      <c r="X120" s="149">
        <f>SUM(X121:X123)</f>
        <v>0</v>
      </c>
      <c r="Y120" s="145"/>
      <c r="Z120" s="150">
        <f>SUM(Z121:Z123)</f>
        <v>30.4</v>
      </c>
      <c r="AA120" s="145"/>
      <c r="AB120" s="150">
        <f>SUM(AB121:AB123)</f>
        <v>1.6E-2</v>
      </c>
      <c r="AC120" s="145"/>
      <c r="AD120" s="151">
        <f>SUM(AD121:AD123)</f>
        <v>51.2</v>
      </c>
      <c r="AR120" s="152" t="s">
        <v>87</v>
      </c>
      <c r="AT120" s="153" t="s">
        <v>78</v>
      </c>
      <c r="AU120" s="153" t="s">
        <v>87</v>
      </c>
      <c r="AY120" s="152" t="s">
        <v>149</v>
      </c>
      <c r="BK120" s="154">
        <f>SUM(BK121:BK123)</f>
        <v>0</v>
      </c>
    </row>
    <row r="121" spans="2:65" s="1" customFormat="1" ht="22.5" customHeight="1">
      <c r="B121" s="125"/>
      <c r="C121" s="156" t="s">
        <v>87</v>
      </c>
      <c r="D121" s="156" t="s">
        <v>150</v>
      </c>
      <c r="E121" s="157" t="s">
        <v>578</v>
      </c>
      <c r="F121" s="277" t="s">
        <v>579</v>
      </c>
      <c r="G121" s="277"/>
      <c r="H121" s="277"/>
      <c r="I121" s="277"/>
      <c r="J121" s="158" t="s">
        <v>153</v>
      </c>
      <c r="K121" s="159">
        <v>1</v>
      </c>
      <c r="L121" s="160">
        <v>0</v>
      </c>
      <c r="M121" s="278">
        <v>0</v>
      </c>
      <c r="N121" s="278"/>
      <c r="O121" s="278"/>
      <c r="P121" s="278">
        <f>ROUND(V121*K121,2)</f>
        <v>0</v>
      </c>
      <c r="Q121" s="278"/>
      <c r="R121" s="128"/>
      <c r="T121" s="161" t="s">
        <v>5</v>
      </c>
      <c r="U121" s="44" t="s">
        <v>42</v>
      </c>
      <c r="V121" s="110">
        <f>L121+M121</f>
        <v>0</v>
      </c>
      <c r="W121" s="110">
        <f>ROUND(L121*K121,2)</f>
        <v>0</v>
      </c>
      <c r="X121" s="110">
        <f>ROUND(M121*K121,2)</f>
        <v>0</v>
      </c>
      <c r="Y121" s="162">
        <v>0</v>
      </c>
      <c r="Z121" s="162">
        <f>Y121*K121</f>
        <v>0</v>
      </c>
      <c r="AA121" s="162">
        <v>0</v>
      </c>
      <c r="AB121" s="162">
        <f>AA121*K121</f>
        <v>0</v>
      </c>
      <c r="AC121" s="162">
        <v>0</v>
      </c>
      <c r="AD121" s="163">
        <f>AC121*K121</f>
        <v>0</v>
      </c>
      <c r="AR121" s="21" t="s">
        <v>154</v>
      </c>
      <c r="AT121" s="21" t="s">
        <v>150</v>
      </c>
      <c r="AU121" s="21" t="s">
        <v>101</v>
      </c>
      <c r="AY121" s="21" t="s">
        <v>149</v>
      </c>
      <c r="BE121" s="164">
        <f>IF(U121="základní",P121,0)</f>
        <v>0</v>
      </c>
      <c r="BF121" s="164">
        <f>IF(U121="snížená",P121,0)</f>
        <v>0</v>
      </c>
      <c r="BG121" s="164">
        <f>IF(U121="zákl. přenesená",P121,0)</f>
        <v>0</v>
      </c>
      <c r="BH121" s="164">
        <f>IF(U121="sníž. přenesená",P121,0)</f>
        <v>0</v>
      </c>
      <c r="BI121" s="164">
        <f>IF(U121="nulová",P121,0)</f>
        <v>0</v>
      </c>
      <c r="BJ121" s="21" t="s">
        <v>87</v>
      </c>
      <c r="BK121" s="164">
        <f>ROUND(V121*K121,2)</f>
        <v>0</v>
      </c>
      <c r="BL121" s="21" t="s">
        <v>154</v>
      </c>
      <c r="BM121" s="21" t="s">
        <v>580</v>
      </c>
    </row>
    <row r="122" spans="2:65" s="1" customFormat="1" ht="31.5" customHeight="1">
      <c r="B122" s="125"/>
      <c r="C122" s="156" t="s">
        <v>101</v>
      </c>
      <c r="D122" s="156" t="s">
        <v>150</v>
      </c>
      <c r="E122" s="157" t="s">
        <v>581</v>
      </c>
      <c r="F122" s="277" t="s">
        <v>582</v>
      </c>
      <c r="G122" s="277"/>
      <c r="H122" s="277"/>
      <c r="I122" s="277"/>
      <c r="J122" s="158" t="s">
        <v>196</v>
      </c>
      <c r="K122" s="159">
        <v>400</v>
      </c>
      <c r="L122" s="160">
        <v>0</v>
      </c>
      <c r="M122" s="278">
        <v>0</v>
      </c>
      <c r="N122" s="278"/>
      <c r="O122" s="278"/>
      <c r="P122" s="278">
        <f>ROUND(V122*K122,2)</f>
        <v>0</v>
      </c>
      <c r="Q122" s="278"/>
      <c r="R122" s="128"/>
      <c r="T122" s="161" t="s">
        <v>5</v>
      </c>
      <c r="U122" s="44" t="s">
        <v>42</v>
      </c>
      <c r="V122" s="110">
        <f>L122+M122</f>
        <v>0</v>
      </c>
      <c r="W122" s="110">
        <f>ROUND(L122*K122,2)</f>
        <v>0</v>
      </c>
      <c r="X122" s="110">
        <f>ROUND(M122*K122,2)</f>
        <v>0</v>
      </c>
      <c r="Y122" s="162">
        <v>7.5999999999999998E-2</v>
      </c>
      <c r="Z122" s="162">
        <f>Y122*K122</f>
        <v>30.4</v>
      </c>
      <c r="AA122" s="162">
        <v>4.0000000000000003E-5</v>
      </c>
      <c r="AB122" s="162">
        <f>AA122*K122</f>
        <v>1.6E-2</v>
      </c>
      <c r="AC122" s="162">
        <v>0.128</v>
      </c>
      <c r="AD122" s="163">
        <f>AC122*K122</f>
        <v>51.2</v>
      </c>
      <c r="AR122" s="21" t="s">
        <v>154</v>
      </c>
      <c r="AT122" s="21" t="s">
        <v>150</v>
      </c>
      <c r="AU122" s="21" t="s">
        <v>101</v>
      </c>
      <c r="AY122" s="21" t="s">
        <v>149</v>
      </c>
      <c r="BE122" s="164">
        <f>IF(U122="základní",P122,0)</f>
        <v>0</v>
      </c>
      <c r="BF122" s="164">
        <f>IF(U122="snížená",P122,0)</f>
        <v>0</v>
      </c>
      <c r="BG122" s="164">
        <f>IF(U122="zákl. přenesená",P122,0)</f>
        <v>0</v>
      </c>
      <c r="BH122" s="164">
        <f>IF(U122="sníž. přenesená",P122,0)</f>
        <v>0</v>
      </c>
      <c r="BI122" s="164">
        <f>IF(U122="nulová",P122,0)</f>
        <v>0</v>
      </c>
      <c r="BJ122" s="21" t="s">
        <v>87</v>
      </c>
      <c r="BK122" s="164">
        <f>ROUND(V122*K122,2)</f>
        <v>0</v>
      </c>
      <c r="BL122" s="21" t="s">
        <v>154</v>
      </c>
      <c r="BM122" s="21" t="s">
        <v>583</v>
      </c>
    </row>
    <row r="123" spans="2:65" s="9" customFormat="1" ht="22.35" customHeight="1">
      <c r="B123" s="144"/>
      <c r="C123" s="145"/>
      <c r="D123" s="155" t="s">
        <v>115</v>
      </c>
      <c r="E123" s="155"/>
      <c r="F123" s="155"/>
      <c r="G123" s="155"/>
      <c r="H123" s="155"/>
      <c r="I123" s="155"/>
      <c r="J123" s="155"/>
      <c r="K123" s="155"/>
      <c r="L123" s="155"/>
      <c r="M123" s="314">
        <f>BK123</f>
        <v>0</v>
      </c>
      <c r="N123" s="315"/>
      <c r="O123" s="315"/>
      <c r="P123" s="315"/>
      <c r="Q123" s="315"/>
      <c r="R123" s="147"/>
      <c r="T123" s="148"/>
      <c r="U123" s="145"/>
      <c r="V123" s="145"/>
      <c r="W123" s="149">
        <v>0</v>
      </c>
      <c r="X123" s="149">
        <v>0</v>
      </c>
      <c r="Y123" s="145"/>
      <c r="Z123" s="150">
        <v>0</v>
      </c>
      <c r="AA123" s="145"/>
      <c r="AB123" s="150">
        <v>0</v>
      </c>
      <c r="AC123" s="145"/>
      <c r="AD123" s="151">
        <v>0</v>
      </c>
      <c r="AR123" s="152" t="s">
        <v>87</v>
      </c>
      <c r="AT123" s="153" t="s">
        <v>78</v>
      </c>
      <c r="AU123" s="153" t="s">
        <v>101</v>
      </c>
      <c r="AY123" s="152" t="s">
        <v>149</v>
      </c>
      <c r="BK123" s="154">
        <v>0</v>
      </c>
    </row>
    <row r="124" spans="2:65" s="9" customFormat="1" ht="19.899999999999999" customHeight="1">
      <c r="B124" s="144"/>
      <c r="C124" s="145"/>
      <c r="D124" s="155" t="s">
        <v>121</v>
      </c>
      <c r="E124" s="155"/>
      <c r="F124" s="155"/>
      <c r="G124" s="155"/>
      <c r="H124" s="155"/>
      <c r="I124" s="155"/>
      <c r="J124" s="155"/>
      <c r="K124" s="155"/>
      <c r="L124" s="155"/>
      <c r="M124" s="306">
        <f>BK124</f>
        <v>0</v>
      </c>
      <c r="N124" s="307"/>
      <c r="O124" s="307"/>
      <c r="P124" s="307"/>
      <c r="Q124" s="307"/>
      <c r="R124" s="147"/>
      <c r="T124" s="148"/>
      <c r="U124" s="145"/>
      <c r="V124" s="145"/>
      <c r="W124" s="149">
        <f>SUM(W125:W126)</f>
        <v>0</v>
      </c>
      <c r="X124" s="149">
        <f>SUM(X125:X126)</f>
        <v>0</v>
      </c>
      <c r="Y124" s="145"/>
      <c r="Z124" s="150">
        <f>SUM(Z125:Z126)</f>
        <v>29.2</v>
      </c>
      <c r="AA124" s="145"/>
      <c r="AB124" s="150">
        <f>SUM(AB125:AB126)</f>
        <v>0</v>
      </c>
      <c r="AC124" s="145"/>
      <c r="AD124" s="151">
        <f>SUM(AD125:AD126)</f>
        <v>0</v>
      </c>
      <c r="AR124" s="152" t="s">
        <v>87</v>
      </c>
      <c r="AT124" s="153" t="s">
        <v>78</v>
      </c>
      <c r="AU124" s="153" t="s">
        <v>87</v>
      </c>
      <c r="AY124" s="152" t="s">
        <v>149</v>
      </c>
      <c r="BK124" s="154">
        <f>SUM(BK125:BK126)</f>
        <v>0</v>
      </c>
    </row>
    <row r="125" spans="2:65" s="1" customFormat="1" ht="31.5" customHeight="1">
      <c r="B125" s="125"/>
      <c r="C125" s="156" t="s">
        <v>155</v>
      </c>
      <c r="D125" s="156" t="s">
        <v>150</v>
      </c>
      <c r="E125" s="157" t="s">
        <v>584</v>
      </c>
      <c r="F125" s="277" t="s">
        <v>585</v>
      </c>
      <c r="G125" s="277"/>
      <c r="H125" s="277"/>
      <c r="I125" s="277"/>
      <c r="J125" s="158" t="s">
        <v>196</v>
      </c>
      <c r="K125" s="159">
        <v>400</v>
      </c>
      <c r="L125" s="160">
        <v>0</v>
      </c>
      <c r="M125" s="278">
        <v>0</v>
      </c>
      <c r="N125" s="278"/>
      <c r="O125" s="278"/>
      <c r="P125" s="278">
        <f>ROUND(V125*K125,2)</f>
        <v>0</v>
      </c>
      <c r="Q125" s="278"/>
      <c r="R125" s="128"/>
      <c r="T125" s="161" t="s">
        <v>5</v>
      </c>
      <c r="U125" s="44" t="s">
        <v>42</v>
      </c>
      <c r="V125" s="110">
        <f>L125+M125</f>
        <v>0</v>
      </c>
      <c r="W125" s="110">
        <f>ROUND(L125*K125,2)</f>
        <v>0</v>
      </c>
      <c r="X125" s="110">
        <f>ROUND(M125*K125,2)</f>
        <v>0</v>
      </c>
      <c r="Y125" s="162">
        <v>2E-3</v>
      </c>
      <c r="Z125" s="162">
        <f>Y125*K125</f>
        <v>0.8</v>
      </c>
      <c r="AA125" s="162">
        <v>0</v>
      </c>
      <c r="AB125" s="162">
        <f>AA125*K125</f>
        <v>0</v>
      </c>
      <c r="AC125" s="162">
        <v>0</v>
      </c>
      <c r="AD125" s="163">
        <f>AC125*K125</f>
        <v>0</v>
      </c>
      <c r="AR125" s="21" t="s">
        <v>154</v>
      </c>
      <c r="AT125" s="21" t="s">
        <v>150</v>
      </c>
      <c r="AU125" s="21" t="s">
        <v>101</v>
      </c>
      <c r="AY125" s="21" t="s">
        <v>149</v>
      </c>
      <c r="BE125" s="164">
        <f>IF(U125="základní",P125,0)</f>
        <v>0</v>
      </c>
      <c r="BF125" s="164">
        <f>IF(U125="snížená",P125,0)</f>
        <v>0</v>
      </c>
      <c r="BG125" s="164">
        <f>IF(U125="zákl. přenesená",P125,0)</f>
        <v>0</v>
      </c>
      <c r="BH125" s="164">
        <f>IF(U125="sníž. přenesená",P125,0)</f>
        <v>0</v>
      </c>
      <c r="BI125" s="164">
        <f>IF(U125="nulová",P125,0)</f>
        <v>0</v>
      </c>
      <c r="BJ125" s="21" t="s">
        <v>87</v>
      </c>
      <c r="BK125" s="164">
        <f>ROUND(V125*K125,2)</f>
        <v>0</v>
      </c>
      <c r="BL125" s="21" t="s">
        <v>154</v>
      </c>
      <c r="BM125" s="21" t="s">
        <v>586</v>
      </c>
    </row>
    <row r="126" spans="2:65" s="1" customFormat="1" ht="31.5" customHeight="1">
      <c r="B126" s="125"/>
      <c r="C126" s="156" t="s">
        <v>154</v>
      </c>
      <c r="D126" s="156" t="s">
        <v>150</v>
      </c>
      <c r="E126" s="157" t="s">
        <v>587</v>
      </c>
      <c r="F126" s="277" t="s">
        <v>588</v>
      </c>
      <c r="G126" s="277"/>
      <c r="H126" s="277"/>
      <c r="I126" s="277"/>
      <c r="J126" s="158" t="s">
        <v>196</v>
      </c>
      <c r="K126" s="159">
        <v>400</v>
      </c>
      <c r="L126" s="160">
        <v>0</v>
      </c>
      <c r="M126" s="278">
        <v>0</v>
      </c>
      <c r="N126" s="278"/>
      <c r="O126" s="278"/>
      <c r="P126" s="278">
        <f>ROUND(V126*K126,2)</f>
        <v>0</v>
      </c>
      <c r="Q126" s="278"/>
      <c r="R126" s="128"/>
      <c r="T126" s="161" t="s">
        <v>5</v>
      </c>
      <c r="U126" s="44" t="s">
        <v>42</v>
      </c>
      <c r="V126" s="110">
        <f>L126+M126</f>
        <v>0</v>
      </c>
      <c r="W126" s="110">
        <f>ROUND(L126*K126,2)</f>
        <v>0</v>
      </c>
      <c r="X126" s="110">
        <f>ROUND(M126*K126,2)</f>
        <v>0</v>
      </c>
      <c r="Y126" s="162">
        <v>7.0999999999999994E-2</v>
      </c>
      <c r="Z126" s="162">
        <f>Y126*K126</f>
        <v>28.4</v>
      </c>
      <c r="AA126" s="162">
        <v>0</v>
      </c>
      <c r="AB126" s="162">
        <f>AA126*K126</f>
        <v>0</v>
      </c>
      <c r="AC126" s="162">
        <v>0</v>
      </c>
      <c r="AD126" s="163">
        <f>AC126*K126</f>
        <v>0</v>
      </c>
      <c r="AR126" s="21" t="s">
        <v>154</v>
      </c>
      <c r="AT126" s="21" t="s">
        <v>150</v>
      </c>
      <c r="AU126" s="21" t="s">
        <v>101</v>
      </c>
      <c r="AY126" s="21" t="s">
        <v>149</v>
      </c>
      <c r="BE126" s="164">
        <f>IF(U126="základní",P126,0)</f>
        <v>0</v>
      </c>
      <c r="BF126" s="164">
        <f>IF(U126="snížená",P126,0)</f>
        <v>0</v>
      </c>
      <c r="BG126" s="164">
        <f>IF(U126="zákl. přenesená",P126,0)</f>
        <v>0</v>
      </c>
      <c r="BH126" s="164">
        <f>IF(U126="sníž. přenesená",P126,0)</f>
        <v>0</v>
      </c>
      <c r="BI126" s="164">
        <f>IF(U126="nulová",P126,0)</f>
        <v>0</v>
      </c>
      <c r="BJ126" s="21" t="s">
        <v>87</v>
      </c>
      <c r="BK126" s="164">
        <f>ROUND(V126*K126,2)</f>
        <v>0</v>
      </c>
      <c r="BL126" s="21" t="s">
        <v>154</v>
      </c>
      <c r="BM126" s="21" t="s">
        <v>589</v>
      </c>
    </row>
    <row r="127" spans="2:65" s="9" customFormat="1" ht="29.85" customHeight="1">
      <c r="B127" s="144"/>
      <c r="C127" s="145"/>
      <c r="D127" s="155" t="s">
        <v>124</v>
      </c>
      <c r="E127" s="155"/>
      <c r="F127" s="155"/>
      <c r="G127" s="155"/>
      <c r="H127" s="155"/>
      <c r="I127" s="155"/>
      <c r="J127" s="155"/>
      <c r="K127" s="155"/>
      <c r="L127" s="155"/>
      <c r="M127" s="312">
        <f>BK127</f>
        <v>0</v>
      </c>
      <c r="N127" s="313"/>
      <c r="O127" s="313"/>
      <c r="P127" s="313"/>
      <c r="Q127" s="313"/>
      <c r="R127" s="147"/>
      <c r="T127" s="148"/>
      <c r="U127" s="145"/>
      <c r="V127" s="145"/>
      <c r="W127" s="149">
        <f>SUM(W128:W129)</f>
        <v>0</v>
      </c>
      <c r="X127" s="149">
        <f>SUM(X128:X129)</f>
        <v>0</v>
      </c>
      <c r="Y127" s="145"/>
      <c r="Z127" s="150">
        <f>SUM(Z128:Z129)</f>
        <v>8.07</v>
      </c>
      <c r="AA127" s="145"/>
      <c r="AB127" s="150">
        <f>SUM(AB128:AB129)</f>
        <v>1.7999999999999999E-2</v>
      </c>
      <c r="AC127" s="145"/>
      <c r="AD127" s="151">
        <f>SUM(AD128:AD129)</f>
        <v>0</v>
      </c>
      <c r="AR127" s="152" t="s">
        <v>87</v>
      </c>
      <c r="AT127" s="153" t="s">
        <v>78</v>
      </c>
      <c r="AU127" s="153" t="s">
        <v>87</v>
      </c>
      <c r="AY127" s="152" t="s">
        <v>149</v>
      </c>
      <c r="BK127" s="154">
        <f>SUM(BK128:BK129)</f>
        <v>0</v>
      </c>
    </row>
    <row r="128" spans="2:65" s="1" customFormat="1" ht="44.25" customHeight="1">
      <c r="B128" s="125"/>
      <c r="C128" s="156" t="s">
        <v>164</v>
      </c>
      <c r="D128" s="156" t="s">
        <v>150</v>
      </c>
      <c r="E128" s="157" t="s">
        <v>590</v>
      </c>
      <c r="F128" s="279" t="s">
        <v>632</v>
      </c>
      <c r="G128" s="277"/>
      <c r="H128" s="277"/>
      <c r="I128" s="277"/>
      <c r="J128" s="158" t="s">
        <v>211</v>
      </c>
      <c r="K128" s="159">
        <v>30</v>
      </c>
      <c r="L128" s="160">
        <v>0</v>
      </c>
      <c r="M128" s="278">
        <v>0</v>
      </c>
      <c r="N128" s="278"/>
      <c r="O128" s="278"/>
      <c r="P128" s="278">
        <f>ROUND(V128*K128,2)</f>
        <v>0</v>
      </c>
      <c r="Q128" s="278"/>
      <c r="R128" s="128"/>
      <c r="T128" s="161" t="s">
        <v>5</v>
      </c>
      <c r="U128" s="44" t="s">
        <v>42</v>
      </c>
      <c r="V128" s="110">
        <f>L128+M128</f>
        <v>0</v>
      </c>
      <c r="W128" s="110">
        <f>ROUND(L128*K128,2)</f>
        <v>0</v>
      </c>
      <c r="X128" s="110">
        <f>ROUND(M128*K128,2)</f>
        <v>0</v>
      </c>
      <c r="Y128" s="162">
        <v>7.2999999999999995E-2</v>
      </c>
      <c r="Z128" s="162">
        <f>Y128*K128</f>
        <v>2.19</v>
      </c>
      <c r="AA128" s="162">
        <v>5.9999999999999995E-4</v>
      </c>
      <c r="AB128" s="162">
        <f>AA128*K128</f>
        <v>1.7999999999999999E-2</v>
      </c>
      <c r="AC128" s="162">
        <v>0</v>
      </c>
      <c r="AD128" s="163">
        <f>AC128*K128</f>
        <v>0</v>
      </c>
      <c r="AR128" s="21" t="s">
        <v>154</v>
      </c>
      <c r="AT128" s="21" t="s">
        <v>150</v>
      </c>
      <c r="AU128" s="21" t="s">
        <v>101</v>
      </c>
      <c r="AY128" s="21" t="s">
        <v>149</v>
      </c>
      <c r="BE128" s="164">
        <f>IF(U128="základní",P128,0)</f>
        <v>0</v>
      </c>
      <c r="BF128" s="164">
        <f>IF(U128="snížená",P128,0)</f>
        <v>0</v>
      </c>
      <c r="BG128" s="164">
        <f>IF(U128="zákl. přenesená",P128,0)</f>
        <v>0</v>
      </c>
      <c r="BH128" s="164">
        <f>IF(U128="sníž. přenesená",P128,0)</f>
        <v>0</v>
      </c>
      <c r="BI128" s="164">
        <f>IF(U128="nulová",P128,0)</f>
        <v>0</v>
      </c>
      <c r="BJ128" s="21" t="s">
        <v>87</v>
      </c>
      <c r="BK128" s="164">
        <f>ROUND(V128*K128,2)</f>
        <v>0</v>
      </c>
      <c r="BL128" s="21" t="s">
        <v>154</v>
      </c>
      <c r="BM128" s="21" t="s">
        <v>591</v>
      </c>
    </row>
    <row r="129" spans="2:65" s="1" customFormat="1" ht="22.5" customHeight="1">
      <c r="B129" s="125"/>
      <c r="C129" s="156" t="s">
        <v>168</v>
      </c>
      <c r="D129" s="156" t="s">
        <v>150</v>
      </c>
      <c r="E129" s="157" t="s">
        <v>563</v>
      </c>
      <c r="F129" s="279" t="s">
        <v>631</v>
      </c>
      <c r="G129" s="277"/>
      <c r="H129" s="277"/>
      <c r="I129" s="277"/>
      <c r="J129" s="158" t="s">
        <v>211</v>
      </c>
      <c r="K129" s="159">
        <v>30</v>
      </c>
      <c r="L129" s="160">
        <v>0</v>
      </c>
      <c r="M129" s="278">
        <v>0</v>
      </c>
      <c r="N129" s="278"/>
      <c r="O129" s="278"/>
      <c r="P129" s="278">
        <f>ROUND(V129*K129,2)</f>
        <v>0</v>
      </c>
      <c r="Q129" s="278"/>
      <c r="R129" s="128"/>
      <c r="T129" s="161" t="s">
        <v>5</v>
      </c>
      <c r="U129" s="44" t="s">
        <v>42</v>
      </c>
      <c r="V129" s="110">
        <f>L129+M129</f>
        <v>0</v>
      </c>
      <c r="W129" s="110">
        <f>ROUND(L129*K129,2)</f>
        <v>0</v>
      </c>
      <c r="X129" s="110">
        <f>ROUND(M129*K129,2)</f>
        <v>0</v>
      </c>
      <c r="Y129" s="162">
        <v>0.19600000000000001</v>
      </c>
      <c r="Z129" s="162">
        <f>Y129*K129</f>
        <v>5.88</v>
      </c>
      <c r="AA129" s="162">
        <v>0</v>
      </c>
      <c r="AB129" s="162">
        <f>AA129*K129</f>
        <v>0</v>
      </c>
      <c r="AC129" s="162">
        <v>0</v>
      </c>
      <c r="AD129" s="163">
        <f>AC129*K129</f>
        <v>0</v>
      </c>
      <c r="AR129" s="21" t="s">
        <v>154</v>
      </c>
      <c r="AT129" s="21" t="s">
        <v>150</v>
      </c>
      <c r="AU129" s="21" t="s">
        <v>101</v>
      </c>
      <c r="AY129" s="21" t="s">
        <v>149</v>
      </c>
      <c r="BE129" s="164">
        <f>IF(U129="základní",P129,0)</f>
        <v>0</v>
      </c>
      <c r="BF129" s="164">
        <f>IF(U129="snížená",P129,0)</f>
        <v>0</v>
      </c>
      <c r="BG129" s="164">
        <f>IF(U129="zákl. přenesená",P129,0)</f>
        <v>0</v>
      </c>
      <c r="BH129" s="164">
        <f>IF(U129="sníž. přenesená",P129,0)</f>
        <v>0</v>
      </c>
      <c r="BI129" s="164">
        <f>IF(U129="nulová",P129,0)</f>
        <v>0</v>
      </c>
      <c r="BJ129" s="21" t="s">
        <v>87</v>
      </c>
      <c r="BK129" s="164">
        <f>ROUND(V129*K129,2)</f>
        <v>0</v>
      </c>
      <c r="BL129" s="21" t="s">
        <v>154</v>
      </c>
      <c r="BM129" s="21" t="s">
        <v>592</v>
      </c>
    </row>
    <row r="130" spans="2:65" s="9" customFormat="1" ht="29.85" customHeight="1">
      <c r="B130" s="144"/>
      <c r="C130" s="145"/>
      <c r="D130" s="155" t="s">
        <v>577</v>
      </c>
      <c r="E130" s="155"/>
      <c r="F130" s="155"/>
      <c r="G130" s="155"/>
      <c r="H130" s="155"/>
      <c r="I130" s="155"/>
      <c r="J130" s="155"/>
      <c r="K130" s="155"/>
      <c r="L130" s="155"/>
      <c r="M130" s="312">
        <f>BK130</f>
        <v>0</v>
      </c>
      <c r="N130" s="313"/>
      <c r="O130" s="313"/>
      <c r="P130" s="313"/>
      <c r="Q130" s="313"/>
      <c r="R130" s="147"/>
      <c r="T130" s="148"/>
      <c r="U130" s="145"/>
      <c r="V130" s="145"/>
      <c r="W130" s="149">
        <f>SUM(W131:W138)</f>
        <v>0</v>
      </c>
      <c r="X130" s="149">
        <f>SUM(X131:X138)</f>
        <v>0</v>
      </c>
      <c r="Y130" s="145"/>
      <c r="Z130" s="150">
        <f>SUM(Z131:Z138)</f>
        <v>11.04964</v>
      </c>
      <c r="AA130" s="145"/>
      <c r="AB130" s="150">
        <f>SUM(AB131:AB138)</f>
        <v>0</v>
      </c>
      <c r="AC130" s="145"/>
      <c r="AD130" s="151">
        <f>SUM(AD131:AD138)</f>
        <v>0</v>
      </c>
      <c r="AR130" s="152" t="s">
        <v>87</v>
      </c>
      <c r="AT130" s="153" t="s">
        <v>78</v>
      </c>
      <c r="AU130" s="153" t="s">
        <v>87</v>
      </c>
      <c r="AY130" s="152" t="s">
        <v>149</v>
      </c>
      <c r="BK130" s="154">
        <f>SUM(BK131:BK138)</f>
        <v>0</v>
      </c>
    </row>
    <row r="131" spans="2:65" s="1" customFormat="1" ht="31.5" customHeight="1">
      <c r="B131" s="125"/>
      <c r="C131" s="156" t="s">
        <v>172</v>
      </c>
      <c r="D131" s="156" t="s">
        <v>150</v>
      </c>
      <c r="E131" s="157" t="s">
        <v>593</v>
      </c>
      <c r="F131" s="277" t="s">
        <v>594</v>
      </c>
      <c r="G131" s="277"/>
      <c r="H131" s="277"/>
      <c r="I131" s="277"/>
      <c r="J131" s="158" t="s">
        <v>270</v>
      </c>
      <c r="K131" s="159">
        <v>50.92</v>
      </c>
      <c r="L131" s="160">
        <v>0</v>
      </c>
      <c r="M131" s="278">
        <v>0</v>
      </c>
      <c r="N131" s="278"/>
      <c r="O131" s="278"/>
      <c r="P131" s="278">
        <f>ROUND(V131*K131,2)</f>
        <v>0</v>
      </c>
      <c r="Q131" s="278"/>
      <c r="R131" s="128"/>
      <c r="T131" s="161" t="s">
        <v>5</v>
      </c>
      <c r="U131" s="44" t="s">
        <v>42</v>
      </c>
      <c r="V131" s="110">
        <f>L131+M131</f>
        <v>0</v>
      </c>
      <c r="W131" s="110">
        <f>ROUND(L131*K131,2)</f>
        <v>0</v>
      </c>
      <c r="X131" s="110">
        <f>ROUND(M131*K131,2)</f>
        <v>0</v>
      </c>
      <c r="Y131" s="162">
        <v>0.03</v>
      </c>
      <c r="Z131" s="162">
        <f>Y131*K131</f>
        <v>1.5276000000000001</v>
      </c>
      <c r="AA131" s="162">
        <v>0</v>
      </c>
      <c r="AB131" s="162">
        <f>AA131*K131</f>
        <v>0</v>
      </c>
      <c r="AC131" s="162">
        <v>0</v>
      </c>
      <c r="AD131" s="163">
        <f>AC131*K131</f>
        <v>0</v>
      </c>
      <c r="AR131" s="21" t="s">
        <v>154</v>
      </c>
      <c r="AT131" s="21" t="s">
        <v>150</v>
      </c>
      <c r="AU131" s="21" t="s">
        <v>101</v>
      </c>
      <c r="AY131" s="21" t="s">
        <v>149</v>
      </c>
      <c r="BE131" s="164">
        <f>IF(U131="základní",P131,0)</f>
        <v>0</v>
      </c>
      <c r="BF131" s="164">
        <f>IF(U131="snížená",P131,0)</f>
        <v>0</v>
      </c>
      <c r="BG131" s="164">
        <f>IF(U131="zákl. přenesená",P131,0)</f>
        <v>0</v>
      </c>
      <c r="BH131" s="164">
        <f>IF(U131="sníž. přenesená",P131,0)</f>
        <v>0</v>
      </c>
      <c r="BI131" s="164">
        <f>IF(U131="nulová",P131,0)</f>
        <v>0</v>
      </c>
      <c r="BJ131" s="21" t="s">
        <v>87</v>
      </c>
      <c r="BK131" s="164">
        <f>ROUND(V131*K131,2)</f>
        <v>0</v>
      </c>
      <c r="BL131" s="21" t="s">
        <v>154</v>
      </c>
      <c r="BM131" s="21" t="s">
        <v>595</v>
      </c>
    </row>
    <row r="132" spans="2:65" s="10" customFormat="1" ht="22.5" customHeight="1">
      <c r="B132" s="165"/>
      <c r="C132" s="166"/>
      <c r="D132" s="166"/>
      <c r="E132" s="167" t="s">
        <v>5</v>
      </c>
      <c r="F132" s="280" t="s">
        <v>633</v>
      </c>
      <c r="G132" s="281"/>
      <c r="H132" s="281"/>
      <c r="I132" s="281"/>
      <c r="J132" s="166"/>
      <c r="K132" s="168">
        <v>50.92</v>
      </c>
      <c r="L132" s="166"/>
      <c r="M132" s="166"/>
      <c r="N132" s="166"/>
      <c r="O132" s="166"/>
      <c r="P132" s="166"/>
      <c r="Q132" s="166"/>
      <c r="R132" s="169"/>
      <c r="T132" s="170"/>
      <c r="U132" s="166"/>
      <c r="V132" s="166"/>
      <c r="W132" s="166"/>
      <c r="X132" s="166"/>
      <c r="Y132" s="166"/>
      <c r="Z132" s="166"/>
      <c r="AA132" s="166"/>
      <c r="AB132" s="166"/>
      <c r="AC132" s="166"/>
      <c r="AD132" s="171"/>
      <c r="AT132" s="172" t="s">
        <v>199</v>
      </c>
      <c r="AU132" s="172" t="s">
        <v>101</v>
      </c>
      <c r="AV132" s="10" t="s">
        <v>101</v>
      </c>
      <c r="AW132" s="10" t="s">
        <v>7</v>
      </c>
      <c r="AX132" s="10" t="s">
        <v>87</v>
      </c>
      <c r="AY132" s="172" t="s">
        <v>149</v>
      </c>
    </row>
    <row r="133" spans="2:65" s="1" customFormat="1" ht="31.5" customHeight="1">
      <c r="B133" s="125"/>
      <c r="C133" s="156" t="s">
        <v>176</v>
      </c>
      <c r="D133" s="156" t="s">
        <v>150</v>
      </c>
      <c r="E133" s="157" t="s">
        <v>596</v>
      </c>
      <c r="F133" s="277" t="s">
        <v>597</v>
      </c>
      <c r="G133" s="277"/>
      <c r="H133" s="277"/>
      <c r="I133" s="277"/>
      <c r="J133" s="158" t="s">
        <v>270</v>
      </c>
      <c r="K133" s="159">
        <v>712.88</v>
      </c>
      <c r="L133" s="160">
        <v>0</v>
      </c>
      <c r="M133" s="278">
        <v>0</v>
      </c>
      <c r="N133" s="278"/>
      <c r="O133" s="278"/>
      <c r="P133" s="278">
        <f>ROUND(V133*K133,2)</f>
        <v>0</v>
      </c>
      <c r="Q133" s="278"/>
      <c r="R133" s="128"/>
      <c r="T133" s="161" t="s">
        <v>5</v>
      </c>
      <c r="U133" s="44" t="s">
        <v>42</v>
      </c>
      <c r="V133" s="110">
        <f>L133+M133</f>
        <v>0</v>
      </c>
      <c r="W133" s="110">
        <f>ROUND(L133*K133,2)</f>
        <v>0</v>
      </c>
      <c r="X133" s="110">
        <f>ROUND(M133*K133,2)</f>
        <v>0</v>
      </c>
      <c r="Y133" s="162">
        <v>2E-3</v>
      </c>
      <c r="Z133" s="162">
        <f>Y133*K133</f>
        <v>1.4257599999999999</v>
      </c>
      <c r="AA133" s="162">
        <v>0</v>
      </c>
      <c r="AB133" s="162">
        <f>AA133*K133</f>
        <v>0</v>
      </c>
      <c r="AC133" s="162">
        <v>0</v>
      </c>
      <c r="AD133" s="163">
        <f>AC133*K133</f>
        <v>0</v>
      </c>
      <c r="AR133" s="21" t="s">
        <v>154</v>
      </c>
      <c r="AT133" s="21" t="s">
        <v>150</v>
      </c>
      <c r="AU133" s="21" t="s">
        <v>101</v>
      </c>
      <c r="AY133" s="21" t="s">
        <v>149</v>
      </c>
      <c r="BE133" s="164">
        <f>IF(U133="základní",P133,0)</f>
        <v>0</v>
      </c>
      <c r="BF133" s="164">
        <f>IF(U133="snížená",P133,0)</f>
        <v>0</v>
      </c>
      <c r="BG133" s="164">
        <f>IF(U133="zákl. přenesená",P133,0)</f>
        <v>0</v>
      </c>
      <c r="BH133" s="164">
        <f>IF(U133="sníž. přenesená",P133,0)</f>
        <v>0</v>
      </c>
      <c r="BI133" s="164">
        <f>IF(U133="nulová",P133,0)</f>
        <v>0</v>
      </c>
      <c r="BJ133" s="21" t="s">
        <v>87</v>
      </c>
      <c r="BK133" s="164">
        <f>ROUND(V133*K133,2)</f>
        <v>0</v>
      </c>
      <c r="BL133" s="21" t="s">
        <v>154</v>
      </c>
      <c r="BM133" s="21" t="s">
        <v>598</v>
      </c>
    </row>
    <row r="134" spans="2:65" s="10" customFormat="1" ht="31.5" customHeight="1">
      <c r="B134" s="165"/>
      <c r="C134" s="166"/>
      <c r="D134" s="166"/>
      <c r="E134" s="167" t="s">
        <v>5</v>
      </c>
      <c r="F134" s="280" t="s">
        <v>634</v>
      </c>
      <c r="G134" s="281"/>
      <c r="H134" s="281"/>
      <c r="I134" s="281"/>
      <c r="J134" s="166"/>
      <c r="K134" s="168">
        <v>712.88</v>
      </c>
      <c r="L134" s="166"/>
      <c r="M134" s="166"/>
      <c r="N134" s="166"/>
      <c r="O134" s="166"/>
      <c r="P134" s="166"/>
      <c r="Q134" s="166"/>
      <c r="R134" s="169"/>
      <c r="T134" s="170"/>
      <c r="U134" s="166"/>
      <c r="V134" s="166"/>
      <c r="W134" s="166"/>
      <c r="X134" s="166"/>
      <c r="Y134" s="166"/>
      <c r="Z134" s="166"/>
      <c r="AA134" s="166"/>
      <c r="AB134" s="166"/>
      <c r="AC134" s="166"/>
      <c r="AD134" s="171"/>
      <c r="AT134" s="172" t="s">
        <v>199</v>
      </c>
      <c r="AU134" s="172" t="s">
        <v>101</v>
      </c>
      <c r="AV134" s="10" t="s">
        <v>101</v>
      </c>
      <c r="AW134" s="10" t="s">
        <v>7</v>
      </c>
      <c r="AX134" s="10" t="s">
        <v>87</v>
      </c>
      <c r="AY134" s="172" t="s">
        <v>149</v>
      </c>
    </row>
    <row r="135" spans="2:65" s="1" customFormat="1" ht="31.5" customHeight="1">
      <c r="B135" s="125"/>
      <c r="C135" s="156" t="s">
        <v>180</v>
      </c>
      <c r="D135" s="156" t="s">
        <v>150</v>
      </c>
      <c r="E135" s="157" t="s">
        <v>599</v>
      </c>
      <c r="F135" s="277" t="s">
        <v>600</v>
      </c>
      <c r="G135" s="277"/>
      <c r="H135" s="277"/>
      <c r="I135" s="277"/>
      <c r="J135" s="158" t="s">
        <v>270</v>
      </c>
      <c r="K135" s="159">
        <v>50.92</v>
      </c>
      <c r="L135" s="160">
        <v>0</v>
      </c>
      <c r="M135" s="278">
        <v>0</v>
      </c>
      <c r="N135" s="278"/>
      <c r="O135" s="278"/>
      <c r="P135" s="278">
        <f>ROUND(V135*K135,2)</f>
        <v>0</v>
      </c>
      <c r="Q135" s="278"/>
      <c r="R135" s="128"/>
      <c r="T135" s="161" t="s">
        <v>5</v>
      </c>
      <c r="U135" s="44" t="s">
        <v>42</v>
      </c>
      <c r="V135" s="110">
        <f>L135+M135</f>
        <v>0</v>
      </c>
      <c r="W135" s="110">
        <f>ROUND(L135*K135,2)</f>
        <v>0</v>
      </c>
      <c r="X135" s="110">
        <f>ROUND(M135*K135,2)</f>
        <v>0</v>
      </c>
      <c r="Y135" s="162">
        <v>0.159</v>
      </c>
      <c r="Z135" s="162">
        <f>Y135*K135</f>
        <v>8.0962800000000001</v>
      </c>
      <c r="AA135" s="162">
        <v>0</v>
      </c>
      <c r="AB135" s="162">
        <f>AA135*K135</f>
        <v>0</v>
      </c>
      <c r="AC135" s="162">
        <v>0</v>
      </c>
      <c r="AD135" s="163">
        <f>AC135*K135</f>
        <v>0</v>
      </c>
      <c r="AR135" s="21" t="s">
        <v>154</v>
      </c>
      <c r="AT135" s="21" t="s">
        <v>150</v>
      </c>
      <c r="AU135" s="21" t="s">
        <v>101</v>
      </c>
      <c r="AY135" s="21" t="s">
        <v>149</v>
      </c>
      <c r="BE135" s="164">
        <f>IF(U135="základní",P135,0)</f>
        <v>0</v>
      </c>
      <c r="BF135" s="164">
        <f>IF(U135="snížená",P135,0)</f>
        <v>0</v>
      </c>
      <c r="BG135" s="164">
        <f>IF(U135="zákl. přenesená",P135,0)</f>
        <v>0</v>
      </c>
      <c r="BH135" s="164">
        <f>IF(U135="sníž. přenesená",P135,0)</f>
        <v>0</v>
      </c>
      <c r="BI135" s="164">
        <f>IF(U135="nulová",P135,0)</f>
        <v>0</v>
      </c>
      <c r="BJ135" s="21" t="s">
        <v>87</v>
      </c>
      <c r="BK135" s="164">
        <f>ROUND(V135*K135,2)</f>
        <v>0</v>
      </c>
      <c r="BL135" s="21" t="s">
        <v>154</v>
      </c>
      <c r="BM135" s="21" t="s">
        <v>601</v>
      </c>
    </row>
    <row r="136" spans="2:65" s="10" customFormat="1" ht="22.5" customHeight="1">
      <c r="B136" s="165"/>
      <c r="C136" s="166"/>
      <c r="D136" s="166"/>
      <c r="E136" s="167" t="s">
        <v>5</v>
      </c>
      <c r="F136" s="280" t="s">
        <v>633</v>
      </c>
      <c r="G136" s="281"/>
      <c r="H136" s="281"/>
      <c r="I136" s="281"/>
      <c r="J136" s="166"/>
      <c r="K136" s="168">
        <v>50.92</v>
      </c>
      <c r="L136" s="166"/>
      <c r="M136" s="166"/>
      <c r="N136" s="166"/>
      <c r="O136" s="166"/>
      <c r="P136" s="166"/>
      <c r="Q136" s="166"/>
      <c r="R136" s="169"/>
      <c r="T136" s="170"/>
      <c r="U136" s="166"/>
      <c r="V136" s="166"/>
      <c r="W136" s="166"/>
      <c r="X136" s="166"/>
      <c r="Y136" s="166"/>
      <c r="Z136" s="166"/>
      <c r="AA136" s="166"/>
      <c r="AB136" s="166"/>
      <c r="AC136" s="166"/>
      <c r="AD136" s="171"/>
      <c r="AT136" s="172" t="s">
        <v>199</v>
      </c>
      <c r="AU136" s="172" t="s">
        <v>101</v>
      </c>
      <c r="AV136" s="10" t="s">
        <v>101</v>
      </c>
      <c r="AW136" s="10" t="s">
        <v>7</v>
      </c>
      <c r="AX136" s="10" t="s">
        <v>87</v>
      </c>
      <c r="AY136" s="172" t="s">
        <v>149</v>
      </c>
    </row>
    <row r="137" spans="2:65" s="1" customFormat="1" ht="31.5" customHeight="1">
      <c r="B137" s="125"/>
      <c r="C137" s="156" t="s">
        <v>184</v>
      </c>
      <c r="D137" s="156" t="s">
        <v>150</v>
      </c>
      <c r="E137" s="157" t="s">
        <v>602</v>
      </c>
      <c r="F137" s="277" t="s">
        <v>603</v>
      </c>
      <c r="G137" s="277"/>
      <c r="H137" s="277"/>
      <c r="I137" s="277"/>
      <c r="J137" s="158" t="s">
        <v>270</v>
      </c>
      <c r="K137" s="159">
        <v>50.92</v>
      </c>
      <c r="L137" s="160">
        <v>0</v>
      </c>
      <c r="M137" s="278">
        <v>0</v>
      </c>
      <c r="N137" s="278"/>
      <c r="O137" s="278"/>
      <c r="P137" s="278">
        <f>ROUND(V137*K137,2)</f>
        <v>0</v>
      </c>
      <c r="Q137" s="278"/>
      <c r="R137" s="128"/>
      <c r="T137" s="161" t="s">
        <v>5</v>
      </c>
      <c r="U137" s="44" t="s">
        <v>42</v>
      </c>
      <c r="V137" s="110">
        <f>L137+M137</f>
        <v>0</v>
      </c>
      <c r="W137" s="110">
        <f>ROUND(L137*K137,2)</f>
        <v>0</v>
      </c>
      <c r="X137" s="110">
        <f>ROUND(M137*K137,2)</f>
        <v>0</v>
      </c>
      <c r="Y137" s="162">
        <v>0</v>
      </c>
      <c r="Z137" s="162">
        <f>Y137*K137</f>
        <v>0</v>
      </c>
      <c r="AA137" s="162">
        <v>0</v>
      </c>
      <c r="AB137" s="162">
        <f>AA137*K137</f>
        <v>0</v>
      </c>
      <c r="AC137" s="162">
        <v>0</v>
      </c>
      <c r="AD137" s="163">
        <f>AC137*K137</f>
        <v>0</v>
      </c>
      <c r="AR137" s="21" t="s">
        <v>154</v>
      </c>
      <c r="AT137" s="21" t="s">
        <v>150</v>
      </c>
      <c r="AU137" s="21" t="s">
        <v>101</v>
      </c>
      <c r="AY137" s="21" t="s">
        <v>149</v>
      </c>
      <c r="BE137" s="164">
        <f>IF(U137="základní",P137,0)</f>
        <v>0</v>
      </c>
      <c r="BF137" s="164">
        <f>IF(U137="snížená",P137,0)</f>
        <v>0</v>
      </c>
      <c r="BG137" s="164">
        <f>IF(U137="zákl. přenesená",P137,0)</f>
        <v>0</v>
      </c>
      <c r="BH137" s="164">
        <f>IF(U137="sníž. přenesená",P137,0)</f>
        <v>0</v>
      </c>
      <c r="BI137" s="164">
        <f>IF(U137="nulová",P137,0)</f>
        <v>0</v>
      </c>
      <c r="BJ137" s="21" t="s">
        <v>87</v>
      </c>
      <c r="BK137" s="164">
        <f>ROUND(V137*K137,2)</f>
        <v>0</v>
      </c>
      <c r="BL137" s="21" t="s">
        <v>154</v>
      </c>
      <c r="BM137" s="21" t="s">
        <v>604</v>
      </c>
    </row>
    <row r="138" spans="2:65" s="10" customFormat="1" ht="22.5" customHeight="1">
      <c r="B138" s="165"/>
      <c r="C138" s="166"/>
      <c r="D138" s="166"/>
      <c r="E138" s="167" t="s">
        <v>5</v>
      </c>
      <c r="F138" s="280" t="s">
        <v>633</v>
      </c>
      <c r="G138" s="281"/>
      <c r="H138" s="281"/>
      <c r="I138" s="281"/>
      <c r="J138" s="166"/>
      <c r="K138" s="168">
        <v>50.92</v>
      </c>
      <c r="L138" s="166"/>
      <c r="M138" s="166"/>
      <c r="N138" s="166"/>
      <c r="O138" s="166"/>
      <c r="P138" s="166"/>
      <c r="Q138" s="166"/>
      <c r="R138" s="169"/>
      <c r="T138" s="170"/>
      <c r="U138" s="166"/>
      <c r="V138" s="166"/>
      <c r="W138" s="166"/>
      <c r="X138" s="166"/>
      <c r="Y138" s="166"/>
      <c r="Z138" s="166"/>
      <c r="AA138" s="166"/>
      <c r="AB138" s="166"/>
      <c r="AC138" s="166"/>
      <c r="AD138" s="171"/>
      <c r="AT138" s="172" t="s">
        <v>199</v>
      </c>
      <c r="AU138" s="172" t="s">
        <v>101</v>
      </c>
      <c r="AV138" s="10" t="s">
        <v>101</v>
      </c>
      <c r="AW138" s="10" t="s">
        <v>7</v>
      </c>
      <c r="AX138" s="10" t="s">
        <v>87</v>
      </c>
      <c r="AY138" s="172" t="s">
        <v>149</v>
      </c>
    </row>
    <row r="139" spans="2:65" s="9" customFormat="1" ht="29.85" customHeight="1">
      <c r="B139" s="144"/>
      <c r="C139" s="145"/>
      <c r="D139" s="155" t="s">
        <v>125</v>
      </c>
      <c r="E139" s="155"/>
      <c r="F139" s="155"/>
      <c r="G139" s="155"/>
      <c r="H139" s="155"/>
      <c r="I139" s="155"/>
      <c r="J139" s="155"/>
      <c r="K139" s="155"/>
      <c r="L139" s="155"/>
      <c r="M139" s="306">
        <f>BK139</f>
        <v>0</v>
      </c>
      <c r="N139" s="307"/>
      <c r="O139" s="307"/>
      <c r="P139" s="307"/>
      <c r="Q139" s="307"/>
      <c r="R139" s="147"/>
      <c r="T139" s="148"/>
      <c r="U139" s="145"/>
      <c r="V139" s="145"/>
      <c r="W139" s="149">
        <f>W140</f>
        <v>0</v>
      </c>
      <c r="X139" s="149">
        <f>X140</f>
        <v>0</v>
      </c>
      <c r="Y139" s="145"/>
      <c r="Z139" s="150">
        <f>Z140</f>
        <v>9.528E-3</v>
      </c>
      <c r="AA139" s="145"/>
      <c r="AB139" s="150">
        <f>AB140</f>
        <v>0</v>
      </c>
      <c r="AC139" s="145"/>
      <c r="AD139" s="151">
        <f>AD140</f>
        <v>0</v>
      </c>
      <c r="AR139" s="152" t="s">
        <v>87</v>
      </c>
      <c r="AT139" s="153" t="s">
        <v>78</v>
      </c>
      <c r="AU139" s="153" t="s">
        <v>87</v>
      </c>
      <c r="AY139" s="152" t="s">
        <v>149</v>
      </c>
      <c r="BK139" s="154">
        <f>BK140</f>
        <v>0</v>
      </c>
    </row>
    <row r="140" spans="2:65" s="1" customFormat="1" ht="31.5" customHeight="1">
      <c r="B140" s="125"/>
      <c r="C140" s="156" t="s">
        <v>187</v>
      </c>
      <c r="D140" s="156" t="s">
        <v>150</v>
      </c>
      <c r="E140" s="157" t="s">
        <v>605</v>
      </c>
      <c r="F140" s="277" t="s">
        <v>606</v>
      </c>
      <c r="G140" s="277"/>
      <c r="H140" s="277"/>
      <c r="I140" s="277"/>
      <c r="J140" s="158" t="s">
        <v>270</v>
      </c>
      <c r="K140" s="159">
        <v>2.4E-2</v>
      </c>
      <c r="L140" s="160">
        <v>0</v>
      </c>
      <c r="M140" s="278">
        <v>0</v>
      </c>
      <c r="N140" s="278"/>
      <c r="O140" s="278"/>
      <c r="P140" s="278">
        <f>ROUND(V140*K140,2)</f>
        <v>0</v>
      </c>
      <c r="Q140" s="278"/>
      <c r="R140" s="128"/>
      <c r="T140" s="161" t="s">
        <v>5</v>
      </c>
      <c r="U140" s="206" t="s">
        <v>42</v>
      </c>
      <c r="V140" s="207">
        <f>L140+M140</f>
        <v>0</v>
      </c>
      <c r="W140" s="207">
        <f>ROUND(L140*K140,2)</f>
        <v>0</v>
      </c>
      <c r="X140" s="207">
        <f>ROUND(M140*K140,2)</f>
        <v>0</v>
      </c>
      <c r="Y140" s="208">
        <v>0.39700000000000002</v>
      </c>
      <c r="Z140" s="208">
        <f>Y140*K140</f>
        <v>9.528E-3</v>
      </c>
      <c r="AA140" s="208">
        <v>0</v>
      </c>
      <c r="AB140" s="208">
        <f>AA140*K140</f>
        <v>0</v>
      </c>
      <c r="AC140" s="208">
        <v>0</v>
      </c>
      <c r="AD140" s="209">
        <f>AC140*K140</f>
        <v>0</v>
      </c>
      <c r="AR140" s="21" t="s">
        <v>154</v>
      </c>
      <c r="AT140" s="21" t="s">
        <v>150</v>
      </c>
      <c r="AU140" s="21" t="s">
        <v>101</v>
      </c>
      <c r="AY140" s="21" t="s">
        <v>149</v>
      </c>
      <c r="BE140" s="164">
        <f>IF(U140="základní",P140,0)</f>
        <v>0</v>
      </c>
      <c r="BF140" s="164">
        <f>IF(U140="snížená",P140,0)</f>
        <v>0</v>
      </c>
      <c r="BG140" s="164">
        <f>IF(U140="zákl. přenesená",P140,0)</f>
        <v>0</v>
      </c>
      <c r="BH140" s="164">
        <f>IF(U140="sníž. přenesená",P140,0)</f>
        <v>0</v>
      </c>
      <c r="BI140" s="164">
        <f>IF(U140="nulová",P140,0)</f>
        <v>0</v>
      </c>
      <c r="BJ140" s="21" t="s">
        <v>87</v>
      </c>
      <c r="BK140" s="164">
        <f>ROUND(V140*K140,2)</f>
        <v>0</v>
      </c>
      <c r="BL140" s="21" t="s">
        <v>154</v>
      </c>
      <c r="BM140" s="21" t="s">
        <v>607</v>
      </c>
    </row>
    <row r="141" spans="2:65" s="1" customFormat="1" ht="6.95" customHeight="1">
      <c r="B141" s="59"/>
      <c r="C141" s="60"/>
      <c r="D141" s="60"/>
      <c r="E141" s="60"/>
      <c r="F141" s="60"/>
      <c r="G141" s="60"/>
      <c r="H141" s="60"/>
      <c r="I141" s="60"/>
      <c r="J141" s="60"/>
      <c r="K141" s="60"/>
      <c r="L141" s="60"/>
      <c r="M141" s="60"/>
      <c r="N141" s="60"/>
      <c r="O141" s="60"/>
      <c r="P141" s="60"/>
      <c r="Q141" s="60"/>
      <c r="R141" s="61"/>
    </row>
  </sheetData>
  <mergeCells count="125">
    <mergeCell ref="H1:K1"/>
    <mergeCell ref="S2:AF2"/>
    <mergeCell ref="F140:I140"/>
    <mergeCell ref="P140:Q140"/>
    <mergeCell ref="M140:O140"/>
    <mergeCell ref="M118:Q118"/>
    <mergeCell ref="M119:Q119"/>
    <mergeCell ref="M120:Q120"/>
    <mergeCell ref="M123:Q123"/>
    <mergeCell ref="M124:Q124"/>
    <mergeCell ref="M127:Q127"/>
    <mergeCell ref="M130:Q130"/>
    <mergeCell ref="M139:Q139"/>
    <mergeCell ref="F134:I134"/>
    <mergeCell ref="F135:I135"/>
    <mergeCell ref="P135:Q135"/>
    <mergeCell ref="M135:O135"/>
    <mergeCell ref="F136:I136"/>
    <mergeCell ref="F137:I137"/>
    <mergeCell ref="P137:Q137"/>
    <mergeCell ref="M137:O137"/>
    <mergeCell ref="F138:I138"/>
    <mergeCell ref="F129:I129"/>
    <mergeCell ref="P129:Q129"/>
    <mergeCell ref="M129:O129"/>
    <mergeCell ref="F131:I131"/>
    <mergeCell ref="P131:Q131"/>
    <mergeCell ref="M131:O131"/>
    <mergeCell ref="F132:I132"/>
    <mergeCell ref="F133:I133"/>
    <mergeCell ref="P133:Q133"/>
    <mergeCell ref="M133:O133"/>
    <mergeCell ref="F125:I125"/>
    <mergeCell ref="P125:Q125"/>
    <mergeCell ref="M125:O125"/>
    <mergeCell ref="F126:I126"/>
    <mergeCell ref="P126:Q126"/>
    <mergeCell ref="M126:O126"/>
    <mergeCell ref="F128:I128"/>
    <mergeCell ref="P128:Q128"/>
    <mergeCell ref="M128:O128"/>
    <mergeCell ref="M114:Q114"/>
    <mergeCell ref="M115:Q115"/>
    <mergeCell ref="F117:I117"/>
    <mergeCell ref="P117:Q117"/>
    <mergeCell ref="M117:O117"/>
    <mergeCell ref="F121:I121"/>
    <mergeCell ref="P121:Q121"/>
    <mergeCell ref="M121:O121"/>
    <mergeCell ref="F122:I122"/>
    <mergeCell ref="P122:Q122"/>
    <mergeCell ref="M122:O122"/>
    <mergeCell ref="M97:Q97"/>
    <mergeCell ref="D98:H98"/>
    <mergeCell ref="M98:Q98"/>
    <mergeCell ref="M99:Q99"/>
    <mergeCell ref="L101:Q101"/>
    <mergeCell ref="C107:Q107"/>
    <mergeCell ref="F109:P109"/>
    <mergeCell ref="F110:P110"/>
    <mergeCell ref="M112:P112"/>
    <mergeCell ref="H93:J93"/>
    <mergeCell ref="K93:L93"/>
    <mergeCell ref="M93:Q93"/>
    <mergeCell ref="H94:J94"/>
    <mergeCell ref="K94:L94"/>
    <mergeCell ref="M94:Q94"/>
    <mergeCell ref="H95:J95"/>
    <mergeCell ref="K95:L95"/>
    <mergeCell ref="M95:Q95"/>
    <mergeCell ref="H90:J90"/>
    <mergeCell ref="K90:L90"/>
    <mergeCell ref="M90:Q90"/>
    <mergeCell ref="H91:J91"/>
    <mergeCell ref="K91:L91"/>
    <mergeCell ref="M91:Q91"/>
    <mergeCell ref="H92:J92"/>
    <mergeCell ref="K92:L92"/>
    <mergeCell ref="M92:Q92"/>
    <mergeCell ref="C86:G86"/>
    <mergeCell ref="H86:J86"/>
    <mergeCell ref="K86:L86"/>
    <mergeCell ref="M86:Q86"/>
    <mergeCell ref="H88:J88"/>
    <mergeCell ref="K88:L88"/>
    <mergeCell ref="M88:Q88"/>
    <mergeCell ref="H89:J89"/>
    <mergeCell ref="K89:L89"/>
    <mergeCell ref="M89:Q89"/>
    <mergeCell ref="H38:J38"/>
    <mergeCell ref="M38:P38"/>
    <mergeCell ref="L40:P40"/>
    <mergeCell ref="C76:Q76"/>
    <mergeCell ref="F78:P78"/>
    <mergeCell ref="F79:P79"/>
    <mergeCell ref="M81:P81"/>
    <mergeCell ref="M83:Q83"/>
    <mergeCell ref="M84:Q84"/>
    <mergeCell ref="M32:P32"/>
    <mergeCell ref="H34:J34"/>
    <mergeCell ref="M34:P34"/>
    <mergeCell ref="H35:J35"/>
    <mergeCell ref="M35:P35"/>
    <mergeCell ref="H36:J36"/>
    <mergeCell ref="M36:P36"/>
    <mergeCell ref="H37:J37"/>
    <mergeCell ref="M37:P37"/>
    <mergeCell ref="O17:P17"/>
    <mergeCell ref="O18:P18"/>
    <mergeCell ref="O20:P20"/>
    <mergeCell ref="O21:P21"/>
    <mergeCell ref="E24:L24"/>
    <mergeCell ref="M27:P27"/>
    <mergeCell ref="M28:P28"/>
    <mergeCell ref="M29:P29"/>
    <mergeCell ref="M30:P30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display="1) Krycí list rozpočtu"/>
    <hyperlink ref="H1:K1" location="C86" display="2) Rekapitulace rozpočtu"/>
    <hyperlink ref="L1" location="C117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IO 01  Nový vodovod</vt:lpstr>
      <vt:lpstr>IO 01.1  OPrava komunikace</vt:lpstr>
      <vt:lpstr>'IO 01  Nový vodovod'!Názvy_tisku</vt:lpstr>
      <vt:lpstr>'IO 01.1  OPrava komunikace'!Názvy_tisku</vt:lpstr>
      <vt:lpstr>'Rekapitulace stavby'!Názvy_tisku</vt:lpstr>
      <vt:lpstr>'IO 01  Nový vodovod'!Oblast_tisku</vt:lpstr>
      <vt:lpstr>'IO 01.1  OPrava komunikace'!Oblast_tisku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a\aa</dc:creator>
  <cp:lastModifiedBy>Your User Name</cp:lastModifiedBy>
  <cp:lastPrinted>2018-02-23T21:57:29Z</cp:lastPrinted>
  <dcterms:created xsi:type="dcterms:W3CDTF">2018-02-23T16:16:39Z</dcterms:created>
  <dcterms:modified xsi:type="dcterms:W3CDTF">2018-02-23T22:01:33Z</dcterms:modified>
</cp:coreProperties>
</file>